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PPPUUUULLLLPPPIIITTTT\Purmo Group\Do zrobienia porządek\"/>
    </mc:Choice>
  </mc:AlternateContent>
  <xr:revisionPtr revIDLastSave="0" documentId="8_{78653DD4-8976-4D63-90AC-B5899BF9BD31}" xr6:coauthVersionLast="44" xr6:coauthVersionMax="44" xr10:uidLastSave="{00000000-0000-0000-0000-000000000000}"/>
  <bookViews>
    <workbookView xWindow="-120" yWindow="-120" windowWidth="29040" windowHeight="15840" firstSheet="2" activeTab="12" xr2:uid="{00000000-000D-0000-FFFF-FFFF00000000}"/>
  </bookViews>
  <sheets>
    <sheet name="C_CV_CVM" sheetId="19" r:id="rId1"/>
    <sheet name="H_HV" sheetId="24" r:id="rId2"/>
    <sheet name="FC_FCV_FCVM" sheetId="22" r:id="rId3"/>
    <sheet name="FH_FHV" sheetId="25" r:id="rId4"/>
    <sheet name="RC_RCV_RCVM" sheetId="23" r:id="rId5"/>
    <sheet name="Plint" sheetId="13" r:id="rId6"/>
    <sheet name="Plint P_Plint R" sheetId="15" r:id="rId7"/>
    <sheet name="Plint PD_Plint RD" sheetId="17" r:id="rId8"/>
    <sheet name="KOH_FAH" sheetId="26" r:id="rId9"/>
    <sheet name="VR" sheetId="27" r:id="rId10"/>
    <sheet name="KOV_FAV" sheetId="28" r:id="rId11"/>
    <sheet name="TIV_PAV" sheetId="29" r:id="rId12"/>
    <sheet name="Arran" sheetId="3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" i="30" l="1"/>
  <c r="L11" i="30"/>
  <c r="L10" i="30"/>
  <c r="E9" i="30"/>
  <c r="E8" i="30" s="1"/>
  <c r="H9" i="30" l="1"/>
  <c r="B18" i="30"/>
  <c r="C18" i="30"/>
  <c r="N1" i="29"/>
  <c r="L11" i="29"/>
  <c r="L10" i="29"/>
  <c r="E9" i="29"/>
  <c r="H9" i="29" s="1"/>
  <c r="E8" i="29"/>
  <c r="D29" i="29" s="1"/>
  <c r="N1" i="28"/>
  <c r="L11" i="28"/>
  <c r="L10" i="28"/>
  <c r="E9" i="28"/>
  <c r="H9" i="28" s="1"/>
  <c r="N1" i="27"/>
  <c r="L11" i="27"/>
  <c r="L10" i="27"/>
  <c r="E9" i="27"/>
  <c r="H9" i="27" s="1"/>
  <c r="E27" i="29" l="1"/>
  <c r="G28" i="29"/>
  <c r="C28" i="29"/>
  <c r="E29" i="29"/>
  <c r="B27" i="29"/>
  <c r="D28" i="29"/>
  <c r="F29" i="29"/>
  <c r="C27" i="29"/>
  <c r="E28" i="29"/>
  <c r="G29" i="29"/>
  <c r="D27" i="29"/>
  <c r="F28" i="29"/>
  <c r="F27" i="29"/>
  <c r="B29" i="29"/>
  <c r="G27" i="29"/>
  <c r="C29" i="29"/>
  <c r="B28" i="29"/>
  <c r="D26" i="29"/>
  <c r="E26" i="29"/>
  <c r="F26" i="29"/>
  <c r="B26" i="29"/>
  <c r="C26" i="29"/>
  <c r="G26" i="29"/>
  <c r="F20" i="28"/>
  <c r="E8" i="28"/>
  <c r="G20" i="28" s="1"/>
  <c r="E8" i="27"/>
  <c r="K22" i="27" s="1"/>
  <c r="N1" i="26"/>
  <c r="L11" i="26"/>
  <c r="L10" i="26"/>
  <c r="E9" i="26"/>
  <c r="H9" i="26" s="1"/>
  <c r="N1" i="25"/>
  <c r="L11" i="25"/>
  <c r="L10" i="25"/>
  <c r="E9" i="25"/>
  <c r="E8" i="25" s="1"/>
  <c r="N1" i="24"/>
  <c r="L11" i="24"/>
  <c r="L10" i="24"/>
  <c r="E9" i="24"/>
  <c r="H9" i="24" s="1"/>
  <c r="N1" i="23"/>
  <c r="AA27" i="23" s="1"/>
  <c r="L11" i="23"/>
  <c r="L10" i="23"/>
  <c r="E9" i="23"/>
  <c r="H9" i="23" s="1"/>
  <c r="N1" i="22"/>
  <c r="AB35" i="22" s="1"/>
  <c r="L11" i="22"/>
  <c r="L10" i="22"/>
  <c r="E9" i="22"/>
  <c r="H9" i="22" s="1"/>
  <c r="L10" i="19"/>
  <c r="L11" i="19"/>
  <c r="N1" i="19"/>
  <c r="L11" i="17"/>
  <c r="L10" i="17"/>
  <c r="L11" i="15"/>
  <c r="L10" i="15"/>
  <c r="L11" i="13"/>
  <c r="L10" i="13"/>
  <c r="E9" i="19"/>
  <c r="H9" i="19" s="1"/>
  <c r="E9" i="17"/>
  <c r="H9" i="17" s="1"/>
  <c r="E9" i="15"/>
  <c r="H9" i="15" s="1"/>
  <c r="E9" i="13"/>
  <c r="H9" i="13" s="1"/>
  <c r="Z35" i="22" l="1"/>
  <c r="AC34" i="22"/>
  <c r="AC33" i="22"/>
  <c r="AA34" i="22"/>
  <c r="AA33" i="22"/>
  <c r="Z34" i="22"/>
  <c r="AA35" i="22"/>
  <c r="Z33" i="22"/>
  <c r="AB34" i="22"/>
  <c r="AB33" i="22"/>
  <c r="AC35" i="22"/>
  <c r="F23" i="28"/>
  <c r="G21" i="28"/>
  <c r="G22" i="28"/>
  <c r="G23" i="28"/>
  <c r="F22" i="28"/>
  <c r="F21" i="28"/>
  <c r="B22" i="28"/>
  <c r="B23" i="28"/>
  <c r="B20" i="28"/>
  <c r="B21" i="28"/>
  <c r="D22" i="28"/>
  <c r="E23" i="28"/>
  <c r="C21" i="28"/>
  <c r="D23" i="28"/>
  <c r="D20" i="28"/>
  <c r="C23" i="28"/>
  <c r="E22" i="28"/>
  <c r="C22" i="28"/>
  <c r="D21" i="28"/>
  <c r="E20" i="28"/>
  <c r="E21" i="28"/>
  <c r="C20" i="28"/>
  <c r="H22" i="27"/>
  <c r="H20" i="27"/>
  <c r="G23" i="27"/>
  <c r="J21" i="27"/>
  <c r="L23" i="27"/>
  <c r="F20" i="27"/>
  <c r="L22" i="27"/>
  <c r="I23" i="27"/>
  <c r="L20" i="27"/>
  <c r="K21" i="27"/>
  <c r="M20" i="27"/>
  <c r="F22" i="27"/>
  <c r="K23" i="27"/>
  <c r="M22" i="27"/>
  <c r="M23" i="27"/>
  <c r="G22" i="27"/>
  <c r="J23" i="27"/>
  <c r="I21" i="27"/>
  <c r="H23" i="27"/>
  <c r="I22" i="27"/>
  <c r="F23" i="27"/>
  <c r="M21" i="27"/>
  <c r="I20" i="27"/>
  <c r="J22" i="27"/>
  <c r="E23" i="27"/>
  <c r="E21" i="27"/>
  <c r="O21" i="27"/>
  <c r="D23" i="27"/>
  <c r="D21" i="27"/>
  <c r="B21" i="27"/>
  <c r="C23" i="27"/>
  <c r="O22" i="27"/>
  <c r="C21" i="27"/>
  <c r="O20" i="27"/>
  <c r="N20" i="27"/>
  <c r="N22" i="27"/>
  <c r="O23" i="27"/>
  <c r="E22" i="27"/>
  <c r="E20" i="27"/>
  <c r="C22" i="27"/>
  <c r="D22" i="27"/>
  <c r="D20" i="27"/>
  <c r="N23" i="27"/>
  <c r="B22" i="27"/>
  <c r="N21" i="27"/>
  <c r="H21" i="27"/>
  <c r="L21" i="27"/>
  <c r="F21" i="27"/>
  <c r="G21" i="27"/>
  <c r="J20" i="27"/>
  <c r="E8" i="17"/>
  <c r="D31" i="17" s="1"/>
  <c r="E8" i="15"/>
  <c r="B26" i="15" s="1"/>
  <c r="E8" i="13"/>
  <c r="H9" i="25"/>
  <c r="E8" i="22"/>
  <c r="E8" i="19"/>
  <c r="M24" i="19" s="1"/>
  <c r="E8" i="26"/>
  <c r="H23" i="23"/>
  <c r="D27" i="23"/>
  <c r="T20" i="23"/>
  <c r="S34" i="23"/>
  <c r="S32" i="23"/>
  <c r="S30" i="23"/>
  <c r="S28" i="23"/>
  <c r="S26" i="23"/>
  <c r="S22" i="23"/>
  <c r="D23" i="23"/>
  <c r="E27" i="23"/>
  <c r="S20" i="23"/>
  <c r="R34" i="23"/>
  <c r="R32" i="23"/>
  <c r="R30" i="23"/>
  <c r="R28" i="23"/>
  <c r="R26" i="23"/>
  <c r="R24" i="23"/>
  <c r="R22" i="23"/>
  <c r="C23" i="23"/>
  <c r="U35" i="23"/>
  <c r="U31" i="23"/>
  <c r="U27" i="23"/>
  <c r="U25" i="23"/>
  <c r="U21" i="23"/>
  <c r="E25" i="23"/>
  <c r="P27" i="23"/>
  <c r="T35" i="23"/>
  <c r="T33" i="23"/>
  <c r="T31" i="23"/>
  <c r="T29" i="23"/>
  <c r="T27" i="23"/>
  <c r="T25" i="23"/>
  <c r="T23" i="23"/>
  <c r="T21" i="23"/>
  <c r="I27" i="23"/>
  <c r="U33" i="23"/>
  <c r="U29" i="23"/>
  <c r="U23" i="23"/>
  <c r="L25" i="23"/>
  <c r="Y27" i="23"/>
  <c r="S35" i="23"/>
  <c r="S33" i="23"/>
  <c r="S31" i="23"/>
  <c r="S29" i="23"/>
  <c r="S27" i="23"/>
  <c r="S25" i="23"/>
  <c r="S23" i="23"/>
  <c r="S21" i="23"/>
  <c r="R25" i="23"/>
  <c r="AA34" i="23"/>
  <c r="P25" i="23"/>
  <c r="R35" i="23"/>
  <c r="R31" i="23"/>
  <c r="R29" i="23"/>
  <c r="R23" i="23"/>
  <c r="X23" i="23"/>
  <c r="Q25" i="23"/>
  <c r="R20" i="23"/>
  <c r="U34" i="23"/>
  <c r="U32" i="23"/>
  <c r="U30" i="23"/>
  <c r="U28" i="23"/>
  <c r="U26" i="23"/>
  <c r="U24" i="23"/>
  <c r="U22" i="23"/>
  <c r="R33" i="23"/>
  <c r="R27" i="23"/>
  <c r="R21" i="23"/>
  <c r="O23" i="23"/>
  <c r="AB25" i="23"/>
  <c r="U20" i="23"/>
  <c r="T34" i="23"/>
  <c r="T32" i="23"/>
  <c r="T30" i="23"/>
  <c r="T28" i="23"/>
  <c r="T26" i="23"/>
  <c r="T24" i="23"/>
  <c r="T22" i="23"/>
  <c r="S24" i="23"/>
  <c r="F35" i="25"/>
  <c r="K34" i="25"/>
  <c r="C34" i="25"/>
  <c r="H33" i="25"/>
  <c r="M32" i="25"/>
  <c r="E32" i="25"/>
  <c r="J31" i="25"/>
  <c r="B31" i="25"/>
  <c r="G30" i="25"/>
  <c r="L29" i="25"/>
  <c r="D29" i="25"/>
  <c r="I28" i="25"/>
  <c r="F27" i="25"/>
  <c r="K26" i="25"/>
  <c r="C26" i="25"/>
  <c r="H25" i="25"/>
  <c r="M24" i="25"/>
  <c r="E24" i="25"/>
  <c r="J23" i="25"/>
  <c r="B23" i="25"/>
  <c r="G22" i="25"/>
  <c r="L21" i="25"/>
  <c r="D21" i="25"/>
  <c r="I20" i="25"/>
  <c r="E34" i="25"/>
  <c r="K28" i="25"/>
  <c r="B25" i="25"/>
  <c r="L23" i="25"/>
  <c r="I22" i="25"/>
  <c r="M35" i="25"/>
  <c r="E35" i="25"/>
  <c r="J34" i="25"/>
  <c r="B34" i="25"/>
  <c r="G33" i="25"/>
  <c r="L32" i="25"/>
  <c r="D32" i="25"/>
  <c r="I31" i="25"/>
  <c r="F30" i="25"/>
  <c r="K29" i="25"/>
  <c r="C29" i="25"/>
  <c r="H28" i="25"/>
  <c r="M27" i="25"/>
  <c r="E27" i="25"/>
  <c r="J26" i="25"/>
  <c r="B26" i="25"/>
  <c r="G25" i="25"/>
  <c r="L24" i="25"/>
  <c r="D24" i="25"/>
  <c r="I23" i="25"/>
  <c r="F22" i="25"/>
  <c r="K21" i="25"/>
  <c r="C21" i="25"/>
  <c r="H20" i="25"/>
  <c r="C28" i="25"/>
  <c r="E26" i="25"/>
  <c r="J25" i="25"/>
  <c r="F21" i="25"/>
  <c r="L35" i="25"/>
  <c r="D35" i="25"/>
  <c r="I34" i="25"/>
  <c r="F33" i="25"/>
  <c r="K32" i="25"/>
  <c r="C32" i="25"/>
  <c r="H31" i="25"/>
  <c r="M30" i="25"/>
  <c r="E30" i="25"/>
  <c r="J29" i="25"/>
  <c r="B29" i="25"/>
  <c r="G28" i="25"/>
  <c r="L27" i="25"/>
  <c r="D27" i="25"/>
  <c r="I26" i="25"/>
  <c r="F25" i="25"/>
  <c r="K24" i="25"/>
  <c r="C24" i="25"/>
  <c r="H23" i="25"/>
  <c r="M22" i="25"/>
  <c r="E22" i="25"/>
  <c r="J21" i="25"/>
  <c r="B21" i="25"/>
  <c r="G20" i="25"/>
  <c r="B33" i="25"/>
  <c r="M26" i="25"/>
  <c r="D23" i="25"/>
  <c r="K35" i="25"/>
  <c r="C35" i="25"/>
  <c r="H34" i="25"/>
  <c r="M33" i="25"/>
  <c r="E33" i="25"/>
  <c r="J32" i="25"/>
  <c r="B32" i="25"/>
  <c r="G31" i="25"/>
  <c r="L30" i="25"/>
  <c r="D30" i="25"/>
  <c r="I29" i="25"/>
  <c r="F28" i="25"/>
  <c r="K27" i="25"/>
  <c r="C27" i="25"/>
  <c r="H26" i="25"/>
  <c r="M25" i="25"/>
  <c r="E25" i="25"/>
  <c r="J24" i="25"/>
  <c r="B24" i="25"/>
  <c r="G23" i="25"/>
  <c r="L22" i="25"/>
  <c r="D22" i="25"/>
  <c r="I21" i="25"/>
  <c r="F20" i="25"/>
  <c r="F29" i="25"/>
  <c r="C20" i="25"/>
  <c r="J35" i="25"/>
  <c r="B35" i="25"/>
  <c r="G34" i="25"/>
  <c r="L33" i="25"/>
  <c r="D33" i="25"/>
  <c r="I32" i="25"/>
  <c r="F31" i="25"/>
  <c r="K30" i="25"/>
  <c r="C30" i="25"/>
  <c r="H29" i="25"/>
  <c r="M28" i="25"/>
  <c r="E28" i="25"/>
  <c r="J27" i="25"/>
  <c r="B27" i="25"/>
  <c r="G26" i="25"/>
  <c r="L25" i="25"/>
  <c r="D25" i="25"/>
  <c r="I24" i="25"/>
  <c r="F23" i="25"/>
  <c r="K22" i="25"/>
  <c r="C22" i="25"/>
  <c r="H21" i="25"/>
  <c r="M20" i="25"/>
  <c r="E20" i="25"/>
  <c r="H35" i="25"/>
  <c r="G32" i="25"/>
  <c r="L31" i="25"/>
  <c r="D31" i="25"/>
  <c r="I30" i="25"/>
  <c r="I35" i="25"/>
  <c r="F34" i="25"/>
  <c r="K33" i="25"/>
  <c r="C33" i="25"/>
  <c r="H32" i="25"/>
  <c r="M31" i="25"/>
  <c r="E31" i="25"/>
  <c r="J30" i="25"/>
  <c r="B30" i="25"/>
  <c r="G29" i="25"/>
  <c r="L28" i="25"/>
  <c r="D28" i="25"/>
  <c r="I27" i="25"/>
  <c r="F26" i="25"/>
  <c r="K25" i="25"/>
  <c r="C25" i="25"/>
  <c r="H24" i="25"/>
  <c r="M23" i="25"/>
  <c r="E23" i="25"/>
  <c r="J22" i="25"/>
  <c r="B22" i="25"/>
  <c r="G21" i="25"/>
  <c r="L20" i="25"/>
  <c r="D20" i="25"/>
  <c r="J33" i="25"/>
  <c r="G35" i="25"/>
  <c r="L34" i="25"/>
  <c r="D34" i="25"/>
  <c r="I33" i="25"/>
  <c r="F32" i="25"/>
  <c r="K31" i="25"/>
  <c r="C31" i="25"/>
  <c r="H30" i="25"/>
  <c r="M29" i="25"/>
  <c r="E29" i="25"/>
  <c r="J28" i="25"/>
  <c r="B28" i="25"/>
  <c r="G27" i="25"/>
  <c r="L26" i="25"/>
  <c r="D26" i="25"/>
  <c r="I25" i="25"/>
  <c r="F24" i="25"/>
  <c r="K23" i="25"/>
  <c r="C23" i="25"/>
  <c r="H22" i="25"/>
  <c r="M21" i="25"/>
  <c r="E21" i="25"/>
  <c r="J20" i="25"/>
  <c r="B20" i="25"/>
  <c r="M34" i="25"/>
  <c r="H27" i="25"/>
  <c r="G24" i="25"/>
  <c r="K20" i="25"/>
  <c r="P25" i="24"/>
  <c r="E8" i="24"/>
  <c r="O25" i="24" s="1"/>
  <c r="AC35" i="23"/>
  <c r="W23" i="23"/>
  <c r="G23" i="23"/>
  <c r="M25" i="23"/>
  <c r="AC25" i="23"/>
  <c r="Q27" i="23"/>
  <c r="P23" i="23"/>
  <c r="D25" i="23"/>
  <c r="H27" i="23"/>
  <c r="X27" i="23"/>
  <c r="AB23" i="23"/>
  <c r="L23" i="23"/>
  <c r="H25" i="23"/>
  <c r="X25" i="23"/>
  <c r="L27" i="23"/>
  <c r="AB27" i="23"/>
  <c r="AA23" i="23"/>
  <c r="K23" i="23"/>
  <c r="I25" i="23"/>
  <c r="Y25" i="23"/>
  <c r="M27" i="23"/>
  <c r="AC27" i="23"/>
  <c r="Z23" i="23"/>
  <c r="J23" i="23"/>
  <c r="B25" i="23"/>
  <c r="J25" i="23"/>
  <c r="Z25" i="23"/>
  <c r="F27" i="23"/>
  <c r="N27" i="23"/>
  <c r="V27" i="23"/>
  <c r="Y23" i="23"/>
  <c r="Q23" i="23"/>
  <c r="I23" i="23"/>
  <c r="C25" i="23"/>
  <c r="K25" i="23"/>
  <c r="AA25" i="23"/>
  <c r="G27" i="23"/>
  <c r="O27" i="23"/>
  <c r="W27" i="23"/>
  <c r="V23" i="23"/>
  <c r="N23" i="23"/>
  <c r="F23" i="23"/>
  <c r="F25" i="23"/>
  <c r="N25" i="23"/>
  <c r="V25" i="23"/>
  <c r="B27" i="23"/>
  <c r="J27" i="23"/>
  <c r="Z27" i="23"/>
  <c r="B23" i="23"/>
  <c r="AC23" i="23"/>
  <c r="M23" i="23"/>
  <c r="E23" i="23"/>
  <c r="G25" i="23"/>
  <c r="O25" i="23"/>
  <c r="W25" i="23"/>
  <c r="C27" i="23"/>
  <c r="K27" i="23"/>
  <c r="Z34" i="23"/>
  <c r="AB34" i="23"/>
  <c r="E8" i="23"/>
  <c r="L28" i="23" s="1"/>
  <c r="AC34" i="23"/>
  <c r="Z33" i="23"/>
  <c r="Z35" i="23"/>
  <c r="AA33" i="23"/>
  <c r="AA35" i="23"/>
  <c r="AB33" i="23"/>
  <c r="AB35" i="23"/>
  <c r="AC33" i="23"/>
  <c r="C28" i="22"/>
  <c r="O29" i="22"/>
  <c r="W29" i="22"/>
  <c r="C30" i="22"/>
  <c r="O27" i="22"/>
  <c r="S28" i="22"/>
  <c r="G31" i="22"/>
  <c r="G29" i="22"/>
  <c r="G25" i="22"/>
  <c r="S34" i="22"/>
  <c r="K28" i="22"/>
  <c r="J20" i="22"/>
  <c r="N21" i="22"/>
  <c r="R22" i="22"/>
  <c r="V23" i="22"/>
  <c r="Z24" i="22"/>
  <c r="B26" i="22"/>
  <c r="F27" i="22"/>
  <c r="J28" i="22"/>
  <c r="N29" i="22"/>
  <c r="R30" i="22"/>
  <c r="V31" i="22"/>
  <c r="Z32" i="22"/>
  <c r="B34" i="22"/>
  <c r="N35" i="22"/>
  <c r="H21" i="22"/>
  <c r="L22" i="22"/>
  <c r="P23" i="22"/>
  <c r="T24" i="22"/>
  <c r="X25" i="22"/>
  <c r="AB26" i="22"/>
  <c r="D28" i="22"/>
  <c r="H29" i="22"/>
  <c r="L30" i="22"/>
  <c r="P31" i="22"/>
  <c r="T32" i="22"/>
  <c r="X33" i="22"/>
  <c r="H35" i="22"/>
  <c r="M20" i="22"/>
  <c r="Q21" i="22"/>
  <c r="U22" i="22"/>
  <c r="Y23" i="22"/>
  <c r="AC24" i="22"/>
  <c r="E26" i="22"/>
  <c r="I27" i="22"/>
  <c r="M28" i="22"/>
  <c r="Q29" i="22"/>
  <c r="U30" i="22"/>
  <c r="Y31" i="22"/>
  <c r="AC32" i="22"/>
  <c r="E34" i="22"/>
  <c r="Q35" i="22"/>
  <c r="V20" i="22"/>
  <c r="Z21" i="22"/>
  <c r="B23" i="22"/>
  <c r="F24" i="22"/>
  <c r="J25" i="22"/>
  <c r="N26" i="22"/>
  <c r="R27" i="22"/>
  <c r="V28" i="22"/>
  <c r="Z29" i="22"/>
  <c r="B31" i="22"/>
  <c r="F32" i="22"/>
  <c r="J33" i="22"/>
  <c r="V34" i="22"/>
  <c r="G20" i="22"/>
  <c r="K21" i="22"/>
  <c r="O22" i="22"/>
  <c r="S23" i="22"/>
  <c r="W24" i="22"/>
  <c r="AA25" i="22"/>
  <c r="C27" i="22"/>
  <c r="G28" i="22"/>
  <c r="K29" i="22"/>
  <c r="O30" i="22"/>
  <c r="S31" i="22"/>
  <c r="W32" i="22"/>
  <c r="G34" i="22"/>
  <c r="K35" i="22"/>
  <c r="X20" i="22"/>
  <c r="AB21" i="22"/>
  <c r="D23" i="22"/>
  <c r="H24" i="22"/>
  <c r="L25" i="22"/>
  <c r="P26" i="22"/>
  <c r="T27" i="22"/>
  <c r="X28" i="22"/>
  <c r="AB29" i="22"/>
  <c r="D31" i="22"/>
  <c r="H32" i="22"/>
  <c r="L33" i="22"/>
  <c r="X34" i="22"/>
  <c r="I20" i="22"/>
  <c r="M21" i="22"/>
  <c r="Q22" i="22"/>
  <c r="U23" i="22"/>
  <c r="Y24" i="22"/>
  <c r="AC25" i="22"/>
  <c r="E27" i="22"/>
  <c r="I28" i="22"/>
  <c r="M29" i="22"/>
  <c r="Q30" i="22"/>
  <c r="U31" i="22"/>
  <c r="Y32" i="22"/>
  <c r="I34" i="22"/>
  <c r="U35" i="22"/>
  <c r="M30" i="19"/>
  <c r="J28" i="19"/>
  <c r="T27" i="19"/>
  <c r="U22" i="19"/>
  <c r="F34" i="19"/>
  <c r="F31" i="19"/>
  <c r="R25" i="19"/>
  <c r="S22" i="19"/>
  <c r="AB28" i="19"/>
  <c r="AB23" i="19"/>
  <c r="Z23" i="19"/>
  <c r="Q23" i="19"/>
  <c r="C32" i="19"/>
  <c r="P33" i="19"/>
  <c r="W34" i="19"/>
  <c r="V34" i="19"/>
  <c r="V30" i="19"/>
  <c r="N29" i="19"/>
  <c r="B29" i="19"/>
  <c r="D23" i="17"/>
  <c r="E25" i="17"/>
  <c r="E27" i="17"/>
  <c r="E29" i="17"/>
  <c r="E31" i="17"/>
  <c r="B22" i="17"/>
  <c r="B24" i="17"/>
  <c r="B30" i="17"/>
  <c r="B32" i="17"/>
  <c r="C22" i="17"/>
  <c r="C24" i="17"/>
  <c r="C26" i="17"/>
  <c r="C28" i="17"/>
  <c r="D24" i="17"/>
  <c r="D26" i="17"/>
  <c r="D28" i="17"/>
  <c r="D30" i="17"/>
  <c r="D32" i="17"/>
  <c r="D34" i="17"/>
  <c r="E26" i="17"/>
  <c r="E28" i="17"/>
  <c r="E34" i="17"/>
  <c r="B23" i="17"/>
  <c r="B29" i="17"/>
  <c r="B31" i="17"/>
  <c r="C23" i="17"/>
  <c r="C25" i="17"/>
  <c r="C31" i="17"/>
  <c r="C33" i="17"/>
  <c r="C35" i="17"/>
  <c r="D29" i="17"/>
  <c r="B24" i="15"/>
  <c r="B28" i="15"/>
  <c r="B32" i="15"/>
  <c r="E22" i="15"/>
  <c r="E26" i="15"/>
  <c r="E28" i="15"/>
  <c r="E30" i="15"/>
  <c r="B23" i="15"/>
  <c r="B25" i="15"/>
  <c r="B31" i="15"/>
  <c r="B33" i="15"/>
  <c r="C23" i="15"/>
  <c r="C25" i="15"/>
  <c r="C31" i="15"/>
  <c r="C33" i="15"/>
  <c r="E25" i="15"/>
  <c r="E27" i="15"/>
  <c r="E29" i="15"/>
  <c r="E33" i="15"/>
  <c r="N35" i="24" l="1"/>
  <c r="P23" i="24"/>
  <c r="P32" i="24"/>
  <c r="N34" i="24"/>
  <c r="O22" i="24"/>
  <c r="P34" i="24"/>
  <c r="P35" i="24"/>
  <c r="O20" i="24"/>
  <c r="N27" i="24"/>
  <c r="O29" i="24"/>
  <c r="H32" i="19"/>
  <c r="D33" i="19"/>
  <c r="O29" i="19"/>
  <c r="Y25" i="19"/>
  <c r="S32" i="19"/>
  <c r="I22" i="19"/>
  <c r="G35" i="19"/>
  <c r="D23" i="19"/>
  <c r="W30" i="19"/>
  <c r="Q35" i="19"/>
  <c r="K21" i="19"/>
  <c r="I33" i="19"/>
  <c r="R30" i="19"/>
  <c r="T34" i="19"/>
  <c r="AA34" i="19"/>
  <c r="J27" i="19"/>
  <c r="N21" i="19"/>
  <c r="P21" i="19"/>
  <c r="Z28" i="19"/>
  <c r="L24" i="19"/>
  <c r="V22" i="19"/>
  <c r="P29" i="19"/>
  <c r="AA25" i="19"/>
  <c r="L27" i="19"/>
  <c r="H26" i="19"/>
  <c r="B35" i="17"/>
  <c r="E24" i="17"/>
  <c r="C32" i="17"/>
  <c r="B28" i="17"/>
  <c r="E23" i="17"/>
  <c r="B33" i="17"/>
  <c r="E22" i="17"/>
  <c r="C30" i="17"/>
  <c r="B26" i="17"/>
  <c r="D35" i="17"/>
  <c r="C29" i="17"/>
  <c r="B27" i="17"/>
  <c r="E32" i="17"/>
  <c r="D22" i="17"/>
  <c r="D33" i="17"/>
  <c r="E35" i="17"/>
  <c r="D27" i="17"/>
  <c r="C27" i="17"/>
  <c r="B25" i="17"/>
  <c r="E30" i="17"/>
  <c r="C34" i="17"/>
  <c r="B34" i="17"/>
  <c r="E33" i="17"/>
  <c r="D25" i="17"/>
  <c r="C35" i="15"/>
  <c r="B29" i="15"/>
  <c r="B34" i="15"/>
  <c r="C27" i="15"/>
  <c r="E34" i="15"/>
  <c r="E35" i="15"/>
  <c r="D30" i="15"/>
  <c r="D25" i="15"/>
  <c r="D35" i="15"/>
  <c r="C30" i="15"/>
  <c r="D24" i="15"/>
  <c r="D34" i="15"/>
  <c r="D29" i="15"/>
  <c r="C24" i="15"/>
  <c r="C34" i="15"/>
  <c r="D28" i="15"/>
  <c r="D23" i="15"/>
  <c r="D31" i="15"/>
  <c r="C26" i="15"/>
  <c r="D33" i="15"/>
  <c r="C28" i="15"/>
  <c r="D22" i="15"/>
  <c r="D32" i="15"/>
  <c r="D27" i="15"/>
  <c r="C22" i="15"/>
  <c r="C32" i="15"/>
  <c r="D26" i="15"/>
  <c r="E23" i="15"/>
  <c r="B35" i="15"/>
  <c r="E32" i="15"/>
  <c r="B30" i="15"/>
  <c r="E31" i="15"/>
  <c r="C29" i="15"/>
  <c r="B27" i="15"/>
  <c r="E24" i="15"/>
  <c r="B22" i="15"/>
  <c r="G28" i="23"/>
  <c r="M31" i="23"/>
  <c r="H32" i="23"/>
  <c r="I20" i="23"/>
  <c r="F21" i="23"/>
  <c r="E35" i="22"/>
  <c r="O35" i="22"/>
  <c r="W23" i="22"/>
  <c r="M35" i="22"/>
  <c r="Q32" i="22"/>
  <c r="I30" i="22"/>
  <c r="AC27" i="22"/>
  <c r="U25" i="22"/>
  <c r="M23" i="22"/>
  <c r="E21" i="22"/>
  <c r="P34" i="22"/>
  <c r="AB31" i="22"/>
  <c r="T29" i="22"/>
  <c r="L27" i="22"/>
  <c r="D25" i="22"/>
  <c r="X22" i="22"/>
  <c r="P20" i="22"/>
  <c r="S33" i="22"/>
  <c r="K31" i="22"/>
  <c r="C29" i="22"/>
  <c r="W26" i="22"/>
  <c r="O24" i="22"/>
  <c r="G22" i="22"/>
  <c r="R35" i="22"/>
  <c r="B33" i="22"/>
  <c r="V30" i="22"/>
  <c r="N28" i="22"/>
  <c r="F26" i="22"/>
  <c r="Z23" i="22"/>
  <c r="R21" i="22"/>
  <c r="I35" i="22"/>
  <c r="U32" i="22"/>
  <c r="M30" i="22"/>
  <c r="E28" i="22"/>
  <c r="Y25" i="22"/>
  <c r="Q23" i="22"/>
  <c r="I21" i="22"/>
  <c r="T34" i="22"/>
  <c r="L32" i="22"/>
  <c r="D30" i="22"/>
  <c r="X27" i="22"/>
  <c r="P25" i="22"/>
  <c r="H23" i="22"/>
  <c r="T20" i="22"/>
  <c r="V33" i="22"/>
  <c r="N31" i="22"/>
  <c r="F29" i="22"/>
  <c r="Z26" i="22"/>
  <c r="R24" i="22"/>
  <c r="J22" i="22"/>
  <c r="B20" i="22"/>
  <c r="K32" i="22"/>
  <c r="S24" i="22"/>
  <c r="K26" i="22"/>
  <c r="C26" i="22"/>
  <c r="O25" i="22"/>
  <c r="AA22" i="22"/>
  <c r="AA32" i="22"/>
  <c r="Y34" i="22"/>
  <c r="I32" i="22"/>
  <c r="AC29" i="22"/>
  <c r="U27" i="22"/>
  <c r="M25" i="22"/>
  <c r="E23" i="22"/>
  <c r="Y20" i="22"/>
  <c r="H34" i="22"/>
  <c r="T31" i="22"/>
  <c r="L29" i="22"/>
  <c r="D27" i="22"/>
  <c r="X24" i="22"/>
  <c r="P22" i="22"/>
  <c r="H20" i="22"/>
  <c r="K33" i="22"/>
  <c r="C31" i="22"/>
  <c r="W28" i="22"/>
  <c r="O26" i="22"/>
  <c r="G24" i="22"/>
  <c r="AA21" i="22"/>
  <c r="J35" i="22"/>
  <c r="V32" i="22"/>
  <c r="N30" i="22"/>
  <c r="F28" i="22"/>
  <c r="Z25" i="22"/>
  <c r="R23" i="22"/>
  <c r="J21" i="22"/>
  <c r="U34" i="22"/>
  <c r="M32" i="22"/>
  <c r="E30" i="22"/>
  <c r="Y27" i="22"/>
  <c r="Q25" i="22"/>
  <c r="I23" i="22"/>
  <c r="AC20" i="22"/>
  <c r="L34" i="22"/>
  <c r="D32" i="22"/>
  <c r="X29" i="22"/>
  <c r="P27" i="22"/>
  <c r="H25" i="22"/>
  <c r="AB22" i="22"/>
  <c r="L20" i="22"/>
  <c r="N33" i="22"/>
  <c r="F31" i="22"/>
  <c r="Z28" i="22"/>
  <c r="R26" i="22"/>
  <c r="J24" i="22"/>
  <c r="B22" i="22"/>
  <c r="G35" i="22"/>
  <c r="G23" i="22"/>
  <c r="K22" i="22"/>
  <c r="W35" i="22"/>
  <c r="C22" i="22"/>
  <c r="O21" i="22"/>
  <c r="W31" i="22"/>
  <c r="Q34" i="22"/>
  <c r="AC31" i="22"/>
  <c r="U29" i="22"/>
  <c r="M27" i="22"/>
  <c r="E25" i="22"/>
  <c r="Y22" i="22"/>
  <c r="Q20" i="22"/>
  <c r="T33" i="22"/>
  <c r="L31" i="22"/>
  <c r="D29" i="22"/>
  <c r="X26" i="22"/>
  <c r="P24" i="22"/>
  <c r="H22" i="22"/>
  <c r="S35" i="22"/>
  <c r="C33" i="22"/>
  <c r="W30" i="22"/>
  <c r="O28" i="22"/>
  <c r="G26" i="22"/>
  <c r="AA23" i="22"/>
  <c r="S21" i="22"/>
  <c r="B35" i="22"/>
  <c r="N32" i="22"/>
  <c r="F30" i="22"/>
  <c r="Z27" i="22"/>
  <c r="R25" i="22"/>
  <c r="J23" i="22"/>
  <c r="B21" i="22"/>
  <c r="M34" i="22"/>
  <c r="E32" i="22"/>
  <c r="Y29" i="22"/>
  <c r="Q27" i="22"/>
  <c r="I25" i="22"/>
  <c r="AC22" i="22"/>
  <c r="U20" i="22"/>
  <c r="D34" i="22"/>
  <c r="X31" i="22"/>
  <c r="P29" i="22"/>
  <c r="H27" i="22"/>
  <c r="AB24" i="22"/>
  <c r="T22" i="22"/>
  <c r="V35" i="22"/>
  <c r="F33" i="22"/>
  <c r="Z30" i="22"/>
  <c r="R28" i="22"/>
  <c r="J26" i="22"/>
  <c r="B24" i="22"/>
  <c r="V21" i="22"/>
  <c r="S30" i="22"/>
  <c r="K34" i="22"/>
  <c r="K20" i="22"/>
  <c r="O31" i="22"/>
  <c r="W33" i="22"/>
  <c r="C32" i="22"/>
  <c r="AB20" i="22"/>
  <c r="AA30" i="22"/>
  <c r="U33" i="22"/>
  <c r="M31" i="22"/>
  <c r="E29" i="22"/>
  <c r="Y26" i="22"/>
  <c r="Q24" i="22"/>
  <c r="I22" i="22"/>
  <c r="T35" i="22"/>
  <c r="D33" i="22"/>
  <c r="X30" i="22"/>
  <c r="P28" i="22"/>
  <c r="H26" i="22"/>
  <c r="AB23" i="22"/>
  <c r="T21" i="22"/>
  <c r="C35" i="22"/>
  <c r="O32" i="22"/>
  <c r="G30" i="22"/>
  <c r="AA27" i="22"/>
  <c r="S25" i="22"/>
  <c r="K23" i="22"/>
  <c r="C21" i="22"/>
  <c r="N34" i="22"/>
  <c r="Z31" i="22"/>
  <c r="R29" i="22"/>
  <c r="J27" i="22"/>
  <c r="B25" i="22"/>
  <c r="V22" i="22"/>
  <c r="N20" i="22"/>
  <c r="Y33" i="22"/>
  <c r="Q31" i="22"/>
  <c r="I29" i="22"/>
  <c r="AC26" i="22"/>
  <c r="U24" i="22"/>
  <c r="M22" i="22"/>
  <c r="E20" i="22"/>
  <c r="P33" i="22"/>
  <c r="H31" i="22"/>
  <c r="AB28" i="22"/>
  <c r="T26" i="22"/>
  <c r="L24" i="22"/>
  <c r="D22" i="22"/>
  <c r="F35" i="22"/>
  <c r="R32" i="22"/>
  <c r="J30" i="22"/>
  <c r="B28" i="22"/>
  <c r="V25" i="22"/>
  <c r="N23" i="22"/>
  <c r="F21" i="22"/>
  <c r="S32" i="22"/>
  <c r="G27" i="22"/>
  <c r="S26" i="22"/>
  <c r="O23" i="22"/>
  <c r="W25" i="22"/>
  <c r="C24" i="22"/>
  <c r="D20" i="22"/>
  <c r="M33" i="22"/>
  <c r="E31" i="22"/>
  <c r="Y28" i="22"/>
  <c r="Q26" i="22"/>
  <c r="I24" i="22"/>
  <c r="AC21" i="22"/>
  <c r="L35" i="22"/>
  <c r="X32" i="22"/>
  <c r="P30" i="22"/>
  <c r="H28" i="22"/>
  <c r="AB25" i="22"/>
  <c r="T23" i="22"/>
  <c r="L21" i="22"/>
  <c r="W34" i="22"/>
  <c r="G32" i="22"/>
  <c r="AA29" i="22"/>
  <c r="S27" i="22"/>
  <c r="K25" i="22"/>
  <c r="C23" i="22"/>
  <c r="W20" i="22"/>
  <c r="F34" i="22"/>
  <c r="R31" i="22"/>
  <c r="J29" i="22"/>
  <c r="B27" i="22"/>
  <c r="V24" i="22"/>
  <c r="N22" i="22"/>
  <c r="F20" i="22"/>
  <c r="Q33" i="22"/>
  <c r="I31" i="22"/>
  <c r="AC28" i="22"/>
  <c r="U26" i="22"/>
  <c r="M24" i="22"/>
  <c r="E22" i="22"/>
  <c r="X35" i="22"/>
  <c r="H33" i="22"/>
  <c r="AB30" i="22"/>
  <c r="T28" i="22"/>
  <c r="L26" i="22"/>
  <c r="D24" i="22"/>
  <c r="X21" i="22"/>
  <c r="R34" i="22"/>
  <c r="J32" i="22"/>
  <c r="B30" i="22"/>
  <c r="V27" i="22"/>
  <c r="N25" i="22"/>
  <c r="F23" i="22"/>
  <c r="Z20" i="22"/>
  <c r="K30" i="22"/>
  <c r="S22" i="22"/>
  <c r="K24" i="22"/>
  <c r="C20" i="22"/>
  <c r="W21" i="22"/>
  <c r="AA20" i="22"/>
  <c r="W27" i="22"/>
  <c r="AA28" i="22"/>
  <c r="E33" i="22"/>
  <c r="Y30" i="22"/>
  <c r="Q28" i="22"/>
  <c r="I26" i="22"/>
  <c r="AC23" i="22"/>
  <c r="U21" i="22"/>
  <c r="D35" i="22"/>
  <c r="P32" i="22"/>
  <c r="H30" i="22"/>
  <c r="AB27" i="22"/>
  <c r="T25" i="22"/>
  <c r="L23" i="22"/>
  <c r="D21" i="22"/>
  <c r="O34" i="22"/>
  <c r="AA31" i="22"/>
  <c r="S29" i="22"/>
  <c r="K27" i="22"/>
  <c r="C25" i="22"/>
  <c r="W22" i="22"/>
  <c r="O20" i="22"/>
  <c r="R33" i="22"/>
  <c r="J31" i="22"/>
  <c r="B29" i="22"/>
  <c r="V26" i="22"/>
  <c r="N24" i="22"/>
  <c r="F22" i="22"/>
  <c r="Y35" i="22"/>
  <c r="I33" i="22"/>
  <c r="AC30" i="22"/>
  <c r="U28" i="22"/>
  <c r="M26" i="22"/>
  <c r="E24" i="22"/>
  <c r="Y21" i="22"/>
  <c r="P35" i="22"/>
  <c r="AB32" i="22"/>
  <c r="T30" i="22"/>
  <c r="L28" i="22"/>
  <c r="D26" i="22"/>
  <c r="X23" i="22"/>
  <c r="P21" i="22"/>
  <c r="J34" i="22"/>
  <c r="B32" i="22"/>
  <c r="V29" i="22"/>
  <c r="N27" i="22"/>
  <c r="F25" i="22"/>
  <c r="Z22" i="22"/>
  <c r="R20" i="22"/>
  <c r="G21" i="22"/>
  <c r="S20" i="22"/>
  <c r="G33" i="22"/>
  <c r="C34" i="22"/>
  <c r="O33" i="22"/>
  <c r="AA26" i="22"/>
  <c r="AA24" i="22"/>
  <c r="O28" i="24"/>
  <c r="N24" i="24"/>
  <c r="O24" i="24"/>
  <c r="P20" i="24"/>
  <c r="N21" i="24"/>
  <c r="N22" i="24"/>
  <c r="P27" i="24"/>
  <c r="N32" i="24"/>
  <c r="N30" i="24"/>
  <c r="O31" i="24"/>
  <c r="E21" i="24"/>
  <c r="M21" i="24"/>
  <c r="C22" i="24"/>
  <c r="K22" i="24"/>
  <c r="V22" i="24"/>
  <c r="I23" i="24"/>
  <c r="T23" i="24"/>
  <c r="G24" i="24"/>
  <c r="R24" i="24"/>
  <c r="E25" i="24"/>
  <c r="M25" i="24"/>
  <c r="C26" i="24"/>
  <c r="K26" i="24"/>
  <c r="V26" i="24"/>
  <c r="I27" i="24"/>
  <c r="T27" i="24"/>
  <c r="G28" i="24"/>
  <c r="R28" i="24"/>
  <c r="E29" i="24"/>
  <c r="M29" i="24"/>
  <c r="C30" i="24"/>
  <c r="K30" i="24"/>
  <c r="V30" i="24"/>
  <c r="I31" i="24"/>
  <c r="T31" i="24"/>
  <c r="G32" i="24"/>
  <c r="R32" i="24"/>
  <c r="E33" i="24"/>
  <c r="M33" i="24"/>
  <c r="C34" i="24"/>
  <c r="K34" i="24"/>
  <c r="V34" i="24"/>
  <c r="I35" i="24"/>
  <c r="T35" i="24"/>
  <c r="H20" i="24"/>
  <c r="S20" i="24"/>
  <c r="Q21" i="24"/>
  <c r="D22" i="24"/>
  <c r="L22" i="24"/>
  <c r="B23" i="24"/>
  <c r="J23" i="24"/>
  <c r="H24" i="24"/>
  <c r="S24" i="24"/>
  <c r="Q25" i="24"/>
  <c r="L26" i="24"/>
  <c r="J27" i="24"/>
  <c r="H28" i="24"/>
  <c r="F29" i="24"/>
  <c r="D30" i="24"/>
  <c r="B31" i="24"/>
  <c r="U31" i="24"/>
  <c r="S32" i="24"/>
  <c r="Q33" i="24"/>
  <c r="L34" i="24"/>
  <c r="J35" i="24"/>
  <c r="T20" i="24"/>
  <c r="N26" i="24"/>
  <c r="C23" i="24"/>
  <c r="T24" i="24"/>
  <c r="E26" i="24"/>
  <c r="C27" i="24"/>
  <c r="V27" i="24"/>
  <c r="T28" i="24"/>
  <c r="R29" i="24"/>
  <c r="M30" i="24"/>
  <c r="K31" i="24"/>
  <c r="I32" i="24"/>
  <c r="G33" i="24"/>
  <c r="E34" i="24"/>
  <c r="C35" i="24"/>
  <c r="V35" i="24"/>
  <c r="J20" i="24"/>
  <c r="G35" i="24"/>
  <c r="N29" i="24"/>
  <c r="H21" i="24"/>
  <c r="S21" i="24"/>
  <c r="F22" i="24"/>
  <c r="Q22" i="24"/>
  <c r="D23" i="24"/>
  <c r="L23" i="24"/>
  <c r="B24" i="24"/>
  <c r="J24" i="24"/>
  <c r="U24" i="24"/>
  <c r="H25" i="24"/>
  <c r="S25" i="24"/>
  <c r="F26" i="24"/>
  <c r="Q26" i="24"/>
  <c r="D27" i="24"/>
  <c r="L27" i="24"/>
  <c r="B28" i="24"/>
  <c r="J28" i="24"/>
  <c r="U28" i="24"/>
  <c r="H29" i="24"/>
  <c r="S29" i="24"/>
  <c r="F30" i="24"/>
  <c r="Q30" i="24"/>
  <c r="D31" i="24"/>
  <c r="L31" i="24"/>
  <c r="B32" i="24"/>
  <c r="J32" i="24"/>
  <c r="U32" i="24"/>
  <c r="H33" i="24"/>
  <c r="S33" i="24"/>
  <c r="F34" i="24"/>
  <c r="Q34" i="24"/>
  <c r="D35" i="24"/>
  <c r="L35" i="24"/>
  <c r="C20" i="24"/>
  <c r="K20" i="24"/>
  <c r="V20" i="24"/>
  <c r="B21" i="24"/>
  <c r="L24" i="24"/>
  <c r="H26" i="24"/>
  <c r="F27" i="24"/>
  <c r="D28" i="24"/>
  <c r="B29" i="24"/>
  <c r="U29" i="24"/>
  <c r="S30" i="24"/>
  <c r="Q31" i="24"/>
  <c r="L32" i="24"/>
  <c r="J33" i="24"/>
  <c r="H34" i="24"/>
  <c r="S34" i="24"/>
  <c r="Q35" i="24"/>
  <c r="M20" i="24"/>
  <c r="K21" i="24"/>
  <c r="V21" i="24"/>
  <c r="I22" i="24"/>
  <c r="T22" i="24"/>
  <c r="R23" i="24"/>
  <c r="E24" i="24"/>
  <c r="C25" i="24"/>
  <c r="V25" i="24"/>
  <c r="G27" i="24"/>
  <c r="E28" i="24"/>
  <c r="M28" i="24"/>
  <c r="K29" i="24"/>
  <c r="I30" i="24"/>
  <c r="G31" i="24"/>
  <c r="M32" i="24"/>
  <c r="K33" i="24"/>
  <c r="R35" i="24"/>
  <c r="Q20" i="24"/>
  <c r="N20" i="24"/>
  <c r="I21" i="24"/>
  <c r="T21" i="24"/>
  <c r="G22" i="24"/>
  <c r="R22" i="24"/>
  <c r="E23" i="24"/>
  <c r="M23" i="24"/>
  <c r="C24" i="24"/>
  <c r="K24" i="24"/>
  <c r="V24" i="24"/>
  <c r="I25" i="24"/>
  <c r="T25" i="24"/>
  <c r="G26" i="24"/>
  <c r="R26" i="24"/>
  <c r="E27" i="24"/>
  <c r="M27" i="24"/>
  <c r="C28" i="24"/>
  <c r="K28" i="24"/>
  <c r="V28" i="24"/>
  <c r="I29" i="24"/>
  <c r="T29" i="24"/>
  <c r="G30" i="24"/>
  <c r="R30" i="24"/>
  <c r="E31" i="24"/>
  <c r="M31" i="24"/>
  <c r="C32" i="24"/>
  <c r="K32" i="24"/>
  <c r="V32" i="24"/>
  <c r="I33" i="24"/>
  <c r="T33" i="24"/>
  <c r="G34" i="24"/>
  <c r="R34" i="24"/>
  <c r="E35" i="24"/>
  <c r="M35" i="24"/>
  <c r="D20" i="24"/>
  <c r="L20" i="24"/>
  <c r="J21" i="24"/>
  <c r="U21" i="24"/>
  <c r="H22" i="24"/>
  <c r="S22" i="24"/>
  <c r="F23" i="24"/>
  <c r="Q23" i="24"/>
  <c r="D24" i="24"/>
  <c r="B25" i="24"/>
  <c r="J25" i="24"/>
  <c r="U25" i="24"/>
  <c r="S26" i="24"/>
  <c r="Q27" i="24"/>
  <c r="L28" i="24"/>
  <c r="J29" i="24"/>
  <c r="H30" i="24"/>
  <c r="F31" i="24"/>
  <c r="D32" i="24"/>
  <c r="B33" i="24"/>
  <c r="U33" i="24"/>
  <c r="F35" i="24"/>
  <c r="E20" i="24"/>
  <c r="C21" i="24"/>
  <c r="G23" i="24"/>
  <c r="M24" i="24"/>
  <c r="K25" i="24"/>
  <c r="I26" i="24"/>
  <c r="T26" i="24"/>
  <c r="R27" i="24"/>
  <c r="C29" i="24"/>
  <c r="V29" i="24"/>
  <c r="T30" i="24"/>
  <c r="R31" i="24"/>
  <c r="E32" i="24"/>
  <c r="C33" i="24"/>
  <c r="V33" i="24"/>
  <c r="T34" i="24"/>
  <c r="F20" i="24"/>
  <c r="D21" i="24"/>
  <c r="L21" i="24"/>
  <c r="B22" i="24"/>
  <c r="J22" i="24"/>
  <c r="U22" i="24"/>
  <c r="H23" i="24"/>
  <c r="S23" i="24"/>
  <c r="F24" i="24"/>
  <c r="Q24" i="24"/>
  <c r="D25" i="24"/>
  <c r="L25" i="24"/>
  <c r="B26" i="24"/>
  <c r="J26" i="24"/>
  <c r="U26" i="24"/>
  <c r="H27" i="24"/>
  <c r="S27" i="24"/>
  <c r="F28" i="24"/>
  <c r="Q28" i="24"/>
  <c r="D29" i="24"/>
  <c r="L29" i="24"/>
  <c r="B30" i="24"/>
  <c r="J30" i="24"/>
  <c r="U30" i="24"/>
  <c r="H31" i="24"/>
  <c r="S31" i="24"/>
  <c r="F32" i="24"/>
  <c r="Q32" i="24"/>
  <c r="D33" i="24"/>
  <c r="L33" i="24"/>
  <c r="B34" i="24"/>
  <c r="J34" i="24"/>
  <c r="U34" i="24"/>
  <c r="H35" i="24"/>
  <c r="S35" i="24"/>
  <c r="G20" i="24"/>
  <c r="R20" i="24"/>
  <c r="F21" i="24"/>
  <c r="U23" i="24"/>
  <c r="F25" i="24"/>
  <c r="D26" i="24"/>
  <c r="B27" i="24"/>
  <c r="U27" i="24"/>
  <c r="S28" i="24"/>
  <c r="Q29" i="24"/>
  <c r="L30" i="24"/>
  <c r="J31" i="24"/>
  <c r="H32" i="24"/>
  <c r="F33" i="24"/>
  <c r="D34" i="24"/>
  <c r="B35" i="24"/>
  <c r="U35" i="24"/>
  <c r="I20" i="24"/>
  <c r="G21" i="24"/>
  <c r="R21" i="24"/>
  <c r="E22" i="24"/>
  <c r="M22" i="24"/>
  <c r="K23" i="24"/>
  <c r="V23" i="24"/>
  <c r="I24" i="24"/>
  <c r="G25" i="24"/>
  <c r="R25" i="24"/>
  <c r="M26" i="24"/>
  <c r="K27" i="24"/>
  <c r="I28" i="24"/>
  <c r="G29" i="24"/>
  <c r="E30" i="24"/>
  <c r="C31" i="24"/>
  <c r="V31" i="24"/>
  <c r="T32" i="24"/>
  <c r="R33" i="24"/>
  <c r="M34" i="24"/>
  <c r="K35" i="24"/>
  <c r="U20" i="24"/>
  <c r="I34" i="24"/>
  <c r="O27" i="24"/>
  <c r="P33" i="24"/>
  <c r="P26" i="24"/>
  <c r="N33" i="24"/>
  <c r="O33" i="24"/>
  <c r="P29" i="24"/>
  <c r="O35" i="24"/>
  <c r="O26" i="24"/>
  <c r="O23" i="24"/>
  <c r="O21" i="24"/>
  <c r="O34" i="24"/>
  <c r="O32" i="24"/>
  <c r="N23" i="24"/>
  <c r="P30" i="24"/>
  <c r="P31" i="24"/>
  <c r="O30" i="24"/>
  <c r="N28" i="24"/>
  <c r="B20" i="24"/>
  <c r="P24" i="24"/>
  <c r="N31" i="24"/>
  <c r="P22" i="24"/>
  <c r="P28" i="24"/>
  <c r="N25" i="24"/>
  <c r="P21" i="24"/>
  <c r="C31" i="19"/>
  <c r="W26" i="19"/>
  <c r="X35" i="19"/>
  <c r="Z31" i="19"/>
  <c r="AB34" i="19"/>
  <c r="U29" i="19"/>
  <c r="R32" i="19"/>
  <c r="V26" i="19"/>
  <c r="D32" i="19"/>
  <c r="Y33" i="19"/>
  <c r="AB31" i="19"/>
  <c r="L35" i="19"/>
  <c r="S35" i="19"/>
  <c r="H21" i="19"/>
  <c r="E32" i="19"/>
  <c r="O21" i="19"/>
  <c r="P25" i="19"/>
  <c r="Q27" i="19"/>
  <c r="AA30" i="19"/>
  <c r="K29" i="19"/>
  <c r="R31" i="19"/>
  <c r="U34" i="19"/>
  <c r="U24" i="19"/>
  <c r="E26" i="19"/>
  <c r="W22" i="19"/>
  <c r="X27" i="19"/>
  <c r="Q31" i="19"/>
  <c r="X20" i="19"/>
  <c r="K34" i="19"/>
  <c r="F26" i="19"/>
  <c r="M35" i="19"/>
  <c r="I21" i="26"/>
  <c r="Q21" i="26"/>
  <c r="I22" i="26"/>
  <c r="Q22" i="26"/>
  <c r="I23" i="26"/>
  <c r="Q23" i="26"/>
  <c r="I24" i="26"/>
  <c r="Q24" i="26"/>
  <c r="I25" i="26"/>
  <c r="Q25" i="26"/>
  <c r="I26" i="26"/>
  <c r="Q26" i="26"/>
  <c r="I27" i="26"/>
  <c r="Q27" i="26"/>
  <c r="I28" i="26"/>
  <c r="I29" i="26"/>
  <c r="I30" i="26"/>
  <c r="J21" i="26"/>
  <c r="I20" i="26"/>
  <c r="C21" i="26"/>
  <c r="C22" i="26"/>
  <c r="C23" i="26"/>
  <c r="C24" i="26"/>
  <c r="C25" i="26"/>
  <c r="C26" i="26"/>
  <c r="C27" i="26"/>
  <c r="C28" i="26"/>
  <c r="C30" i="26"/>
  <c r="H20" i="26"/>
  <c r="D21" i="26"/>
  <c r="L21" i="26"/>
  <c r="D22" i="26"/>
  <c r="L22" i="26"/>
  <c r="D23" i="26"/>
  <c r="L23" i="26"/>
  <c r="D24" i="26"/>
  <c r="L24" i="26"/>
  <c r="D25" i="26"/>
  <c r="L25" i="26"/>
  <c r="D26" i="26"/>
  <c r="L26" i="26"/>
  <c r="D27" i="26"/>
  <c r="L27" i="26"/>
  <c r="D28" i="26"/>
  <c r="D29" i="26"/>
  <c r="D30" i="26"/>
  <c r="O20" i="26"/>
  <c r="G20" i="26"/>
  <c r="F20" i="26"/>
  <c r="F21" i="26"/>
  <c r="F22" i="26"/>
  <c r="N22" i="26"/>
  <c r="F23" i="26"/>
  <c r="N23" i="26"/>
  <c r="F24" i="26"/>
  <c r="N24" i="26"/>
  <c r="F25" i="26"/>
  <c r="N25" i="26"/>
  <c r="F26" i="26"/>
  <c r="N26" i="26"/>
  <c r="F27" i="26"/>
  <c r="N27" i="26"/>
  <c r="F28" i="26"/>
  <c r="F29" i="26"/>
  <c r="F30" i="26"/>
  <c r="M20" i="26"/>
  <c r="E20" i="26"/>
  <c r="O21" i="26"/>
  <c r="O22" i="26"/>
  <c r="O23" i="26"/>
  <c r="O24" i="26"/>
  <c r="O25" i="26"/>
  <c r="O26" i="26"/>
  <c r="O27" i="26"/>
  <c r="G29" i="26"/>
  <c r="L20" i="26"/>
  <c r="E21" i="26"/>
  <c r="M21" i="26"/>
  <c r="E22" i="26"/>
  <c r="M22" i="26"/>
  <c r="E23" i="26"/>
  <c r="M23" i="26"/>
  <c r="E24" i="26"/>
  <c r="M24" i="26"/>
  <c r="E25" i="26"/>
  <c r="M25" i="26"/>
  <c r="E26" i="26"/>
  <c r="M26" i="26"/>
  <c r="E27" i="26"/>
  <c r="M27" i="26"/>
  <c r="E28" i="26"/>
  <c r="E29" i="26"/>
  <c r="E30" i="26"/>
  <c r="N20" i="26"/>
  <c r="N21" i="26"/>
  <c r="G21" i="26"/>
  <c r="G22" i="26"/>
  <c r="G23" i="26"/>
  <c r="G24" i="26"/>
  <c r="G25" i="26"/>
  <c r="G26" i="26"/>
  <c r="G27" i="26"/>
  <c r="G28" i="26"/>
  <c r="G30" i="26"/>
  <c r="D20" i="26"/>
  <c r="H21" i="26"/>
  <c r="P21" i="26"/>
  <c r="H22" i="26"/>
  <c r="P22" i="26"/>
  <c r="H23" i="26"/>
  <c r="P23" i="26"/>
  <c r="H24" i="26"/>
  <c r="P24" i="26"/>
  <c r="H25" i="26"/>
  <c r="P25" i="26"/>
  <c r="H26" i="26"/>
  <c r="P26" i="26"/>
  <c r="H27" i="26"/>
  <c r="P27" i="26"/>
  <c r="H28" i="26"/>
  <c r="H29" i="26"/>
  <c r="H30" i="26"/>
  <c r="K20" i="26"/>
  <c r="C20" i="26"/>
  <c r="J20" i="26"/>
  <c r="B21" i="26"/>
  <c r="B22" i="26"/>
  <c r="J22" i="26"/>
  <c r="B23" i="26"/>
  <c r="J23" i="26"/>
  <c r="B24" i="26"/>
  <c r="J24" i="26"/>
  <c r="B25" i="26"/>
  <c r="J25" i="26"/>
  <c r="B26" i="26"/>
  <c r="J26" i="26"/>
  <c r="B27" i="26"/>
  <c r="J27" i="26"/>
  <c r="B28" i="26"/>
  <c r="B29" i="26"/>
  <c r="B30" i="26"/>
  <c r="Q20" i="26"/>
  <c r="K21" i="26"/>
  <c r="K22" i="26"/>
  <c r="K23" i="26"/>
  <c r="K24" i="26"/>
  <c r="K25" i="26"/>
  <c r="K26" i="26"/>
  <c r="K27" i="26"/>
  <c r="C29" i="26"/>
  <c r="P20" i="26"/>
  <c r="B20" i="26"/>
  <c r="I30" i="23"/>
  <c r="H26" i="23"/>
  <c r="G22" i="23"/>
  <c r="J29" i="23"/>
  <c r="M24" i="23"/>
  <c r="L20" i="23"/>
  <c r="F31" i="23"/>
  <c r="G32" i="23"/>
  <c r="L30" i="23"/>
  <c r="J20" i="23"/>
  <c r="M29" i="23"/>
  <c r="L35" i="23"/>
  <c r="H30" i="23"/>
  <c r="G26" i="23"/>
  <c r="K21" i="23"/>
  <c r="J33" i="23"/>
  <c r="F22" i="23"/>
  <c r="I33" i="23"/>
  <c r="M28" i="23"/>
  <c r="H29" i="23"/>
  <c r="L24" i="23"/>
  <c r="J30" i="23"/>
  <c r="F34" i="23"/>
  <c r="J32" i="23"/>
  <c r="I28" i="23"/>
  <c r="H34" i="23"/>
  <c r="G20" i="23"/>
  <c r="M33" i="23"/>
  <c r="E35" i="23"/>
  <c r="Y34" i="23"/>
  <c r="Q34" i="23"/>
  <c r="E33" i="23"/>
  <c r="Y32" i="23"/>
  <c r="Q32" i="23"/>
  <c r="AC31" i="23"/>
  <c r="E31" i="23"/>
  <c r="Y30" i="23"/>
  <c r="Q30" i="23"/>
  <c r="AC29" i="23"/>
  <c r="E29" i="23"/>
  <c r="Y28" i="23"/>
  <c r="Q28" i="23"/>
  <c r="Y26" i="23"/>
  <c r="Q26" i="23"/>
  <c r="Y24" i="23"/>
  <c r="Q24" i="23"/>
  <c r="Y22" i="23"/>
  <c r="Q22" i="23"/>
  <c r="AC21" i="23"/>
  <c r="E21" i="23"/>
  <c r="Y20" i="23"/>
  <c r="Q20" i="23"/>
  <c r="G35" i="23"/>
  <c r="K32" i="23"/>
  <c r="G31" i="23"/>
  <c r="K30" i="23"/>
  <c r="AA28" i="23"/>
  <c r="C28" i="23"/>
  <c r="AA26" i="23"/>
  <c r="C26" i="23"/>
  <c r="C24" i="23"/>
  <c r="W21" i="23"/>
  <c r="C20" i="23"/>
  <c r="D35" i="23"/>
  <c r="X34" i="23"/>
  <c r="P34" i="23"/>
  <c r="D33" i="23"/>
  <c r="X32" i="23"/>
  <c r="P32" i="23"/>
  <c r="AB31" i="23"/>
  <c r="D31" i="23"/>
  <c r="X30" i="23"/>
  <c r="P30" i="23"/>
  <c r="AB29" i="23"/>
  <c r="D29" i="23"/>
  <c r="X28" i="23"/>
  <c r="P28" i="23"/>
  <c r="X26" i="23"/>
  <c r="P26" i="23"/>
  <c r="X24" i="23"/>
  <c r="P24" i="23"/>
  <c r="X22" i="23"/>
  <c r="P22" i="23"/>
  <c r="AB21" i="23"/>
  <c r="D21" i="23"/>
  <c r="X20" i="23"/>
  <c r="P20" i="23"/>
  <c r="K28" i="23"/>
  <c r="AA20" i="23"/>
  <c r="C35" i="23"/>
  <c r="W34" i="23"/>
  <c r="O34" i="23"/>
  <c r="C33" i="23"/>
  <c r="W32" i="23"/>
  <c r="O32" i="23"/>
  <c r="AA31" i="23"/>
  <c r="C31" i="23"/>
  <c r="W30" i="23"/>
  <c r="O30" i="23"/>
  <c r="AA29" i="23"/>
  <c r="C29" i="23"/>
  <c r="W28" i="23"/>
  <c r="O28" i="23"/>
  <c r="W26" i="23"/>
  <c r="O26" i="23"/>
  <c r="W24" i="23"/>
  <c r="O24" i="23"/>
  <c r="W22" i="23"/>
  <c r="O22" i="23"/>
  <c r="AA21" i="23"/>
  <c r="C21" i="23"/>
  <c r="W20" i="23"/>
  <c r="O20" i="23"/>
  <c r="K24" i="23"/>
  <c r="C22" i="23"/>
  <c r="K20" i="23"/>
  <c r="B35" i="23"/>
  <c r="V34" i="23"/>
  <c r="N34" i="23"/>
  <c r="B33" i="23"/>
  <c r="V32" i="23"/>
  <c r="N32" i="23"/>
  <c r="Z31" i="23"/>
  <c r="B31" i="23"/>
  <c r="V30" i="23"/>
  <c r="N30" i="23"/>
  <c r="Z29" i="23"/>
  <c r="B29" i="23"/>
  <c r="V28" i="23"/>
  <c r="N28" i="23"/>
  <c r="V26" i="23"/>
  <c r="N26" i="23"/>
  <c r="V24" i="23"/>
  <c r="N24" i="23"/>
  <c r="V22" i="23"/>
  <c r="N22" i="23"/>
  <c r="Z21" i="23"/>
  <c r="B21" i="23"/>
  <c r="V20" i="23"/>
  <c r="N20" i="23"/>
  <c r="K34" i="23"/>
  <c r="W31" i="23"/>
  <c r="K26" i="23"/>
  <c r="Y35" i="23"/>
  <c r="Q35" i="23"/>
  <c r="E34" i="23"/>
  <c r="Y33" i="23"/>
  <c r="Q33" i="23"/>
  <c r="AC32" i="23"/>
  <c r="E32" i="23"/>
  <c r="Y31" i="23"/>
  <c r="Q31" i="23"/>
  <c r="AC30" i="23"/>
  <c r="E30" i="23"/>
  <c r="Y29" i="23"/>
  <c r="Q29" i="23"/>
  <c r="AC28" i="23"/>
  <c r="E28" i="23"/>
  <c r="AC26" i="23"/>
  <c r="E26" i="23"/>
  <c r="AC24" i="23"/>
  <c r="E24" i="23"/>
  <c r="AC22" i="23"/>
  <c r="E22" i="23"/>
  <c r="Y21" i="23"/>
  <c r="Q21" i="23"/>
  <c r="AC20" i="23"/>
  <c r="E20" i="23"/>
  <c r="W35" i="23"/>
  <c r="O33" i="23"/>
  <c r="G33" i="23"/>
  <c r="C32" i="23"/>
  <c r="O31" i="23"/>
  <c r="AA30" i="23"/>
  <c r="C30" i="23"/>
  <c r="O29" i="23"/>
  <c r="G29" i="23"/>
  <c r="AA24" i="23"/>
  <c r="K22" i="23"/>
  <c r="X35" i="23"/>
  <c r="P35" i="23"/>
  <c r="D34" i="23"/>
  <c r="X33" i="23"/>
  <c r="P33" i="23"/>
  <c r="AB32" i="23"/>
  <c r="D32" i="23"/>
  <c r="X31" i="23"/>
  <c r="P31" i="23"/>
  <c r="AB30" i="23"/>
  <c r="D30" i="23"/>
  <c r="X29" i="23"/>
  <c r="P29" i="23"/>
  <c r="AB28" i="23"/>
  <c r="D28" i="23"/>
  <c r="AB26" i="23"/>
  <c r="D26" i="23"/>
  <c r="AB24" i="23"/>
  <c r="D24" i="23"/>
  <c r="AB22" i="23"/>
  <c r="D22" i="23"/>
  <c r="X21" i="23"/>
  <c r="P21" i="23"/>
  <c r="AB20" i="23"/>
  <c r="D20" i="23"/>
  <c r="C34" i="23"/>
  <c r="W29" i="23"/>
  <c r="AA22" i="23"/>
  <c r="G21" i="23"/>
  <c r="V35" i="23"/>
  <c r="N35" i="23"/>
  <c r="B34" i="23"/>
  <c r="V33" i="23"/>
  <c r="N33" i="23"/>
  <c r="Z32" i="23"/>
  <c r="B32" i="23"/>
  <c r="V31" i="23"/>
  <c r="N31" i="23"/>
  <c r="Z30" i="23"/>
  <c r="B30" i="23"/>
  <c r="V29" i="23"/>
  <c r="N29" i="23"/>
  <c r="Z28" i="23"/>
  <c r="B28" i="23"/>
  <c r="Z26" i="23"/>
  <c r="B26" i="23"/>
  <c r="Z24" i="23"/>
  <c r="B24" i="23"/>
  <c r="Z22" i="23"/>
  <c r="B22" i="23"/>
  <c r="V21" i="23"/>
  <c r="N21" i="23"/>
  <c r="Z20" i="23"/>
  <c r="B20" i="23"/>
  <c r="O35" i="23"/>
  <c r="W33" i="23"/>
  <c r="AA32" i="23"/>
  <c r="O21" i="23"/>
  <c r="L26" i="23"/>
  <c r="H24" i="23"/>
  <c r="K31" i="23"/>
  <c r="F32" i="23"/>
  <c r="L34" i="23"/>
  <c r="J24" i="23"/>
  <c r="G30" i="23"/>
  <c r="J21" i="23"/>
  <c r="M32" i="23"/>
  <c r="I21" i="23"/>
  <c r="H33" i="23"/>
  <c r="J34" i="23"/>
  <c r="I32" i="23"/>
  <c r="H28" i="23"/>
  <c r="G34" i="23"/>
  <c r="G24" i="23"/>
  <c r="J31" i="23"/>
  <c r="F20" i="23"/>
  <c r="I31" i="23"/>
  <c r="M26" i="23"/>
  <c r="L22" i="23"/>
  <c r="F33" i="23"/>
  <c r="J28" i="23"/>
  <c r="M22" i="23"/>
  <c r="F29" i="23"/>
  <c r="I22" i="23"/>
  <c r="L29" i="23"/>
  <c r="K35" i="23"/>
  <c r="F26" i="23"/>
  <c r="I26" i="23"/>
  <c r="M21" i="23"/>
  <c r="L33" i="23"/>
  <c r="H22" i="23"/>
  <c r="K29" i="23"/>
  <c r="J35" i="23"/>
  <c r="F30" i="23"/>
  <c r="I35" i="23"/>
  <c r="M20" i="23"/>
  <c r="L32" i="23"/>
  <c r="H21" i="23"/>
  <c r="J22" i="23"/>
  <c r="F24" i="23"/>
  <c r="H31" i="23"/>
  <c r="M30" i="23"/>
  <c r="M35" i="23"/>
  <c r="L21" i="23"/>
  <c r="K33" i="23"/>
  <c r="I29" i="23"/>
  <c r="H35" i="23"/>
  <c r="J26" i="23"/>
  <c r="I34" i="23"/>
  <c r="I24" i="23"/>
  <c r="L31" i="23"/>
  <c r="H20" i="23"/>
  <c r="F28" i="23"/>
  <c r="M34" i="23"/>
  <c r="F35" i="23"/>
  <c r="B35" i="19"/>
  <c r="N25" i="19"/>
  <c r="O25" i="19"/>
  <c r="X23" i="19"/>
  <c r="Y21" i="19"/>
  <c r="C26" i="19"/>
  <c r="C24" i="19"/>
  <c r="K26" i="19"/>
  <c r="L32" i="19"/>
  <c r="U23" i="19"/>
  <c r="M29" i="19"/>
  <c r="AA33" i="19"/>
  <c r="G21" i="19"/>
  <c r="I25" i="19"/>
  <c r="G26" i="19"/>
  <c r="J34" i="19"/>
  <c r="H27" i="19"/>
  <c r="E25" i="19"/>
  <c r="N33" i="19"/>
  <c r="O33" i="19"/>
  <c r="X31" i="19"/>
  <c r="Y29" i="19"/>
  <c r="AA22" i="19"/>
  <c r="D34" i="19"/>
  <c r="T28" i="19"/>
  <c r="F23" i="19"/>
  <c r="I30" i="19"/>
  <c r="H20" i="19"/>
  <c r="G27" i="19"/>
  <c r="Z34" i="19"/>
  <c r="E23" i="19"/>
  <c r="C35" i="19"/>
  <c r="B33" i="19"/>
  <c r="E30" i="19"/>
  <c r="V21" i="19"/>
  <c r="V25" i="19"/>
  <c r="V29" i="19"/>
  <c r="V33" i="19"/>
  <c r="W21" i="19"/>
  <c r="W25" i="19"/>
  <c r="W29" i="19"/>
  <c r="W33" i="19"/>
  <c r="B28" i="19"/>
  <c r="P24" i="19"/>
  <c r="P28" i="19"/>
  <c r="P32" i="19"/>
  <c r="AA20" i="19"/>
  <c r="Q22" i="19"/>
  <c r="Q26" i="19"/>
  <c r="Q30" i="19"/>
  <c r="Q34" i="19"/>
  <c r="Q20" i="19"/>
  <c r="Z29" i="19"/>
  <c r="AA23" i="19"/>
  <c r="AA31" i="19"/>
  <c r="AB21" i="19"/>
  <c r="AB29" i="19"/>
  <c r="B30" i="19"/>
  <c r="S34" i="19"/>
  <c r="K27" i="19"/>
  <c r="K35" i="19"/>
  <c r="T30" i="19"/>
  <c r="L25" i="19"/>
  <c r="L33" i="19"/>
  <c r="R27" i="19"/>
  <c r="F24" i="19"/>
  <c r="F32" i="19"/>
  <c r="U25" i="19"/>
  <c r="I23" i="19"/>
  <c r="I31" i="19"/>
  <c r="U26" i="19"/>
  <c r="M31" i="19"/>
  <c r="G22" i="19"/>
  <c r="AB35" i="19"/>
  <c r="H28" i="19"/>
  <c r="R24" i="19"/>
  <c r="J30" i="19"/>
  <c r="G31" i="19"/>
  <c r="M26" i="19"/>
  <c r="G25" i="19"/>
  <c r="H23" i="19"/>
  <c r="R22" i="19"/>
  <c r="J29" i="19"/>
  <c r="D35" i="19"/>
  <c r="C33" i="19"/>
  <c r="B31" i="19"/>
  <c r="E28" i="19"/>
  <c r="N22" i="19"/>
  <c r="N26" i="19"/>
  <c r="N30" i="19"/>
  <c r="N34" i="19"/>
  <c r="O22" i="19"/>
  <c r="O26" i="19"/>
  <c r="O30" i="19"/>
  <c r="O34" i="19"/>
  <c r="C22" i="19"/>
  <c r="X24" i="19"/>
  <c r="X28" i="19"/>
  <c r="X32" i="19"/>
  <c r="C20" i="19"/>
  <c r="Y22" i="19"/>
  <c r="Y26" i="19"/>
  <c r="Y30" i="19"/>
  <c r="Y34" i="19"/>
  <c r="Z22" i="19"/>
  <c r="Z30" i="19"/>
  <c r="AA24" i="19"/>
  <c r="AA32" i="19"/>
  <c r="AB22" i="19"/>
  <c r="AB30" i="19"/>
  <c r="AB33" i="19"/>
  <c r="T20" i="19"/>
  <c r="K28" i="19"/>
  <c r="L20" i="19"/>
  <c r="T32" i="19"/>
  <c r="L26" i="19"/>
  <c r="L34" i="19"/>
  <c r="R29" i="19"/>
  <c r="F25" i="19"/>
  <c r="F33" i="19"/>
  <c r="U27" i="19"/>
  <c r="I24" i="19"/>
  <c r="I32" i="19"/>
  <c r="U30" i="19"/>
  <c r="M33" i="19"/>
  <c r="G24" i="19"/>
  <c r="T23" i="19"/>
  <c r="H30" i="19"/>
  <c r="R28" i="19"/>
  <c r="J32" i="19"/>
  <c r="Z33" i="19"/>
  <c r="M28" i="19"/>
  <c r="G29" i="19"/>
  <c r="H25" i="19"/>
  <c r="R26" i="19"/>
  <c r="J31" i="19"/>
  <c r="J33" i="19"/>
  <c r="E33" i="19"/>
  <c r="D31" i="19"/>
  <c r="C29" i="19"/>
  <c r="B27" i="19"/>
  <c r="E24" i="19"/>
  <c r="N23" i="19"/>
  <c r="N27" i="19"/>
  <c r="N31" i="19"/>
  <c r="N35" i="19"/>
  <c r="O23" i="19"/>
  <c r="O27" i="19"/>
  <c r="O31" i="19"/>
  <c r="O35" i="19"/>
  <c r="X21" i="19"/>
  <c r="X25" i="19"/>
  <c r="X29" i="19"/>
  <c r="X33" i="19"/>
  <c r="D26" i="19"/>
  <c r="Y23" i="19"/>
  <c r="Y27" i="19"/>
  <c r="Y31" i="19"/>
  <c r="Y35" i="19"/>
  <c r="Z24" i="19"/>
  <c r="Z32" i="19"/>
  <c r="AA26" i="19"/>
  <c r="P20" i="19"/>
  <c r="AB24" i="19"/>
  <c r="AB32" i="19"/>
  <c r="S24" i="19"/>
  <c r="K22" i="19"/>
  <c r="K30" i="19"/>
  <c r="AC33" i="19"/>
  <c r="U20" i="19"/>
  <c r="L28" i="19"/>
  <c r="M20" i="19"/>
  <c r="R33" i="19"/>
  <c r="F27" i="19"/>
  <c r="F35" i="19"/>
  <c r="U31" i="19"/>
  <c r="I26" i="19"/>
  <c r="I34" i="19"/>
  <c r="M21" i="19"/>
  <c r="AA35" i="19"/>
  <c r="G28" i="19"/>
  <c r="T31" i="19"/>
  <c r="H34" i="19"/>
  <c r="S20" i="19"/>
  <c r="K20" i="19"/>
  <c r="U28" i="19"/>
  <c r="M32" i="19"/>
  <c r="T21" i="19"/>
  <c r="H29" i="19"/>
  <c r="R34" i="19"/>
  <c r="J35" i="19"/>
  <c r="E31" i="19"/>
  <c r="D29" i="19"/>
  <c r="C27" i="19"/>
  <c r="B25" i="19"/>
  <c r="E22" i="19"/>
  <c r="V23" i="19"/>
  <c r="V27" i="19"/>
  <c r="V31" i="19"/>
  <c r="V35" i="19"/>
  <c r="W23" i="19"/>
  <c r="W27" i="19"/>
  <c r="W31" i="19"/>
  <c r="W35" i="19"/>
  <c r="P22" i="19"/>
  <c r="P26" i="19"/>
  <c r="P30" i="19"/>
  <c r="P34" i="19"/>
  <c r="B22" i="19"/>
  <c r="Q24" i="19"/>
  <c r="Q28" i="19"/>
  <c r="Q32" i="19"/>
  <c r="Z20" i="19"/>
  <c r="Z25" i="19"/>
  <c r="Y20" i="19"/>
  <c r="AA27" i="19"/>
  <c r="B21" i="19"/>
  <c r="AB25" i="19"/>
  <c r="W20" i="19"/>
  <c r="S26" i="19"/>
  <c r="K23" i="19"/>
  <c r="K31" i="19"/>
  <c r="T22" i="19"/>
  <c r="L21" i="19"/>
  <c r="L29" i="19"/>
  <c r="Z35" i="19"/>
  <c r="R35" i="19"/>
  <c r="F28" i="19"/>
  <c r="G20" i="19"/>
  <c r="U33" i="19"/>
  <c r="I27" i="19"/>
  <c r="I35" i="19"/>
  <c r="M23" i="19"/>
  <c r="S23" i="19"/>
  <c r="G30" i="19"/>
  <c r="T35" i="19"/>
  <c r="I20" i="19"/>
  <c r="J22" i="19"/>
  <c r="S25" i="19"/>
  <c r="U32" i="19"/>
  <c r="M34" i="19"/>
  <c r="T25" i="19"/>
  <c r="H31" i="19"/>
  <c r="J21" i="19"/>
  <c r="AC25" i="19"/>
  <c r="E29" i="19"/>
  <c r="D27" i="19"/>
  <c r="C25" i="19"/>
  <c r="B23" i="19"/>
  <c r="N24" i="19"/>
  <c r="N28" i="19"/>
  <c r="N32" i="19"/>
  <c r="AC20" i="19"/>
  <c r="O24" i="19"/>
  <c r="O28" i="19"/>
  <c r="O32" i="19"/>
  <c r="AB20" i="19"/>
  <c r="X22" i="19"/>
  <c r="X26" i="19"/>
  <c r="X30" i="19"/>
  <c r="X34" i="19"/>
  <c r="Z21" i="19"/>
  <c r="Y24" i="19"/>
  <c r="Y28" i="19"/>
  <c r="Y32" i="19"/>
  <c r="C21" i="19"/>
  <c r="Z26" i="19"/>
  <c r="B20" i="19"/>
  <c r="AA28" i="19"/>
  <c r="C30" i="19"/>
  <c r="AB26" i="19"/>
  <c r="O20" i="19"/>
  <c r="S28" i="19"/>
  <c r="K24" i="19"/>
  <c r="K32" i="19"/>
  <c r="T24" i="19"/>
  <c r="L22" i="19"/>
  <c r="L30" i="19"/>
  <c r="R21" i="19"/>
  <c r="F21" i="19"/>
  <c r="F29" i="19"/>
  <c r="AC35" i="19"/>
  <c r="U35" i="19"/>
  <c r="I28" i="19"/>
  <c r="J20" i="19"/>
  <c r="M25" i="19"/>
  <c r="S27" i="19"/>
  <c r="G32" i="19"/>
  <c r="H22" i="19"/>
  <c r="S29" i="19"/>
  <c r="J24" i="19"/>
  <c r="S33" i="19"/>
  <c r="R20" i="19"/>
  <c r="F20" i="19"/>
  <c r="T29" i="19"/>
  <c r="H33" i="19"/>
  <c r="J23" i="19"/>
  <c r="N20" i="19"/>
  <c r="E27" i="19"/>
  <c r="D25" i="19"/>
  <c r="C23" i="19"/>
  <c r="E34" i="19"/>
  <c r="V24" i="19"/>
  <c r="V28" i="19"/>
  <c r="V32" i="19"/>
  <c r="D20" i="19"/>
  <c r="W24" i="19"/>
  <c r="W28" i="19"/>
  <c r="W32" i="19"/>
  <c r="D21" i="19"/>
  <c r="P23" i="19"/>
  <c r="P27" i="19"/>
  <c r="P31" i="19"/>
  <c r="P35" i="19"/>
  <c r="Q21" i="19"/>
  <c r="Q25" i="19"/>
  <c r="Q29" i="19"/>
  <c r="Q33" i="19"/>
  <c r="B32" i="19"/>
  <c r="Z27" i="19"/>
  <c r="AA21" i="19"/>
  <c r="AA29" i="19"/>
  <c r="D24" i="19"/>
  <c r="AB27" i="19"/>
  <c r="E20" i="19"/>
  <c r="S30" i="19"/>
  <c r="K25" i="19"/>
  <c r="K33" i="19"/>
  <c r="T26" i="19"/>
  <c r="L23" i="19"/>
  <c r="L31" i="19"/>
  <c r="R23" i="19"/>
  <c r="F22" i="19"/>
  <c r="F30" i="19"/>
  <c r="U21" i="19"/>
  <c r="I21" i="19"/>
  <c r="I29" i="19"/>
  <c r="AC34" i="19"/>
  <c r="M27" i="19"/>
  <c r="S31" i="19"/>
  <c r="G34" i="19"/>
  <c r="H24" i="19"/>
  <c r="G33" i="19"/>
  <c r="J26" i="19"/>
  <c r="G23" i="19"/>
  <c r="M22" i="19"/>
  <c r="S21" i="19"/>
  <c r="T33" i="19"/>
  <c r="H35" i="19"/>
  <c r="J25" i="19"/>
  <c r="AC27" i="19"/>
  <c r="C34" i="19"/>
  <c r="B34" i="19"/>
  <c r="V20" i="19"/>
  <c r="AC21" i="19"/>
  <c r="E21" i="19"/>
  <c r="AC29" i="19"/>
  <c r="D22" i="19"/>
  <c r="D28" i="19"/>
  <c r="AC26" i="19"/>
  <c r="E35" i="19"/>
  <c r="AC22" i="19"/>
  <c r="B24" i="19"/>
  <c r="AC31" i="19"/>
  <c r="AC23" i="19"/>
  <c r="AC24" i="19"/>
  <c r="AC28" i="19"/>
  <c r="AC30" i="19"/>
  <c r="AC32" i="19"/>
  <c r="C28" i="19"/>
  <c r="B26" i="19"/>
  <c r="D30" i="19"/>
  <c r="E22" i="13"/>
  <c r="C23" i="13"/>
  <c r="C25" i="13"/>
  <c r="C27" i="13"/>
  <c r="C29" i="13"/>
  <c r="C31" i="13"/>
  <c r="C33" i="13"/>
  <c r="C35" i="13"/>
  <c r="B28" i="13"/>
  <c r="D30" i="13"/>
  <c r="D23" i="13"/>
  <c r="D25" i="13"/>
  <c r="D27" i="13"/>
  <c r="D29" i="13"/>
  <c r="D31" i="13"/>
  <c r="D33" i="13"/>
  <c r="D35" i="13"/>
  <c r="B26" i="13"/>
  <c r="D26" i="13"/>
  <c r="E23" i="13"/>
  <c r="E25" i="13"/>
  <c r="E27" i="13"/>
  <c r="E29" i="13"/>
  <c r="E31" i="13"/>
  <c r="E33" i="13"/>
  <c r="E35" i="13"/>
  <c r="B24" i="13"/>
  <c r="B30" i="13"/>
  <c r="B32" i="13"/>
  <c r="B34" i="13"/>
  <c r="C22" i="13"/>
  <c r="D28" i="13"/>
  <c r="D34" i="13"/>
  <c r="C24" i="13"/>
  <c r="C26" i="13"/>
  <c r="C28" i="13"/>
  <c r="C30" i="13"/>
  <c r="C32" i="13"/>
  <c r="C34" i="13"/>
  <c r="D22" i="13"/>
  <c r="D24" i="13"/>
  <c r="E24" i="13"/>
  <c r="E26" i="13"/>
  <c r="E28" i="13"/>
  <c r="E30" i="13"/>
  <c r="E32" i="13"/>
  <c r="E34" i="13"/>
  <c r="B22" i="13"/>
  <c r="B23" i="13"/>
  <c r="B25" i="13"/>
  <c r="B27" i="13"/>
  <c r="B29" i="13"/>
  <c r="B31" i="13"/>
  <c r="B33" i="13"/>
  <c r="B35" i="13"/>
  <c r="D32" i="13"/>
</calcChain>
</file>

<file path=xl/sharedStrings.xml><?xml version="1.0" encoding="utf-8"?>
<sst xmlns="http://schemas.openxmlformats.org/spreadsheetml/2006/main" count="474" uniqueCount="46">
  <si>
    <t>n</t>
  </si>
  <si>
    <t>Wat</t>
  </si>
  <si>
    <t>21s</t>
  </si>
  <si>
    <t>H</t>
  </si>
  <si>
    <t>Typ</t>
  </si>
  <si>
    <t>L</t>
  </si>
  <si>
    <t>°C</t>
  </si>
  <si>
    <t>W</t>
  </si>
  <si>
    <t>%</t>
  </si>
  <si>
    <t>Supply</t>
  </si>
  <si>
    <t>Return</t>
  </si>
  <si>
    <t>Room temperature</t>
  </si>
  <si>
    <t>Tollerance + / -</t>
  </si>
  <si>
    <t>Thermal heat losses</t>
  </si>
  <si>
    <r>
      <t>Q</t>
    </r>
    <r>
      <rPr>
        <b/>
        <vertAlign val="subscript"/>
        <sz val="8"/>
        <rFont val="Verdana"/>
        <family val="2"/>
        <charset val="238"/>
      </rPr>
      <t>norm</t>
    </r>
  </si>
  <si>
    <t>Calculation method:</t>
  </si>
  <si>
    <t>Factor c</t>
  </si>
  <si>
    <r>
      <rPr>
        <sz val="12"/>
        <rFont val="Calibri"/>
        <family val="2"/>
        <charset val="238"/>
      </rPr>
      <t>Δ</t>
    </r>
    <r>
      <rPr>
        <sz val="12"/>
        <rFont val="Verdana"/>
        <family val="2"/>
        <charset val="238"/>
      </rPr>
      <t>T</t>
    </r>
  </si>
  <si>
    <t>PLINT</t>
  </si>
  <si>
    <t>Compact</t>
  </si>
  <si>
    <t>Ventil Compact</t>
  </si>
  <si>
    <t>Ventil Compact M</t>
  </si>
  <si>
    <t>PLINT P and PLINT R</t>
  </si>
  <si>
    <t>PLINT PD and PLINT RD</t>
  </si>
  <si>
    <t>Plan Compact</t>
  </si>
  <si>
    <t>Plan Ventil Compact</t>
  </si>
  <si>
    <t>Plan Ventil Compact M</t>
  </si>
  <si>
    <t>Ramo Compact</t>
  </si>
  <si>
    <t>Ramo Ventil Compact</t>
  </si>
  <si>
    <t>Ramo Ventil Compact M</t>
  </si>
  <si>
    <t>Hygiene</t>
  </si>
  <si>
    <t>Ventil Hygiene</t>
  </si>
  <si>
    <t>Plan Hygiene</t>
  </si>
  <si>
    <t>Plan Ventil Hygiene</t>
  </si>
  <si>
    <t>Kos H</t>
  </si>
  <si>
    <t>Faro H</t>
  </si>
  <si>
    <t>Vertical</t>
  </si>
  <si>
    <t>Kos V</t>
  </si>
  <si>
    <t>Faro V</t>
  </si>
  <si>
    <t>Tinos V</t>
  </si>
  <si>
    <t>Paros V</t>
  </si>
  <si>
    <t>n 300</t>
  </si>
  <si>
    <t>n 450</t>
  </si>
  <si>
    <t>n 600</t>
  </si>
  <si>
    <t>n 750</t>
  </si>
  <si>
    <t>Arran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</si>
</sst>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6" x14ac:knownFonts="1">
    <font>
      <sz val="10"/>
      <name val="Arial CE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20"/>
      <name val="Verdana"/>
      <family val="2"/>
      <charset val="238"/>
    </font>
    <font>
      <sz val="16"/>
      <name val="Verdana"/>
      <family val="2"/>
      <charset val="238"/>
    </font>
    <font>
      <b/>
      <sz val="8"/>
      <name val="Verdana"/>
      <family val="2"/>
      <charset val="238"/>
    </font>
    <font>
      <b/>
      <vertAlign val="subscript"/>
      <sz val="8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12"/>
      <name val="Calibri"/>
      <family val="2"/>
      <charset val="238"/>
    </font>
    <font>
      <b/>
      <sz val="12"/>
      <name val="Verdana"/>
      <family val="2"/>
      <charset val="238"/>
    </font>
    <font>
      <sz val="20"/>
      <color theme="0"/>
      <name val="Verdana"/>
      <family val="2"/>
      <charset val="238"/>
    </font>
    <font>
      <b/>
      <sz val="20"/>
      <name val="Verdana"/>
      <family val="2"/>
      <charset val="238"/>
    </font>
    <font>
      <sz val="16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sz val="6"/>
      <color theme="0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Alignment="1" applyProtection="1">
      <alignment horizontal="left"/>
      <protection hidden="1"/>
    </xf>
    <xf numFmtId="164" fontId="5" fillId="0" borderId="0" xfId="0" applyNumberFormat="1" applyFont="1" applyFill="1" applyBorder="1" applyAlignment="1" applyProtection="1">
      <alignment horizontal="left"/>
      <protection hidden="1"/>
    </xf>
    <xf numFmtId="164" fontId="7" fillId="0" borderId="0" xfId="0" applyNumberFormat="1" applyFont="1" applyFill="1" applyBorder="1" applyAlignment="1" applyProtection="1">
      <alignment horizontal="left"/>
      <protection hidden="1"/>
    </xf>
    <xf numFmtId="164" fontId="7" fillId="0" borderId="0" xfId="0" applyNumberFormat="1" applyFont="1" applyFill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horizontal="centerContinuous"/>
      <protection hidden="1"/>
    </xf>
    <xf numFmtId="165" fontId="7" fillId="0" borderId="0" xfId="0" applyNumberFormat="1" applyFont="1" applyFill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horizontal="left"/>
      <protection hidden="1"/>
    </xf>
    <xf numFmtId="0" fontId="8" fillId="0" borderId="16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1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8" fillId="0" borderId="9" xfId="0" applyFont="1" applyFill="1" applyBorder="1" applyAlignment="1" applyProtection="1">
      <alignment horizontal="center"/>
      <protection hidden="1"/>
    </xf>
    <xf numFmtId="0" fontId="8" fillId="0" borderId="11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18" xfId="0" applyFont="1" applyFill="1" applyBorder="1" applyAlignment="1" applyProtection="1">
      <alignment horizontal="center"/>
      <protection hidden="1"/>
    </xf>
    <xf numFmtId="0" fontId="8" fillId="0" borderId="19" xfId="0" applyFont="1" applyFill="1" applyBorder="1" applyAlignment="1" applyProtection="1">
      <alignment horizontal="center"/>
      <protection hidden="1"/>
    </xf>
    <xf numFmtId="0" fontId="8" fillId="0" borderId="20" xfId="0" applyFont="1" applyFill="1" applyBorder="1" applyAlignment="1" applyProtection="1">
      <alignment horizontal="center"/>
      <protection hidden="1"/>
    </xf>
    <xf numFmtId="0" fontId="8" fillId="0" borderId="21" xfId="0" applyFont="1" applyFill="1" applyBorder="1" applyAlignment="1" applyProtection="1">
      <alignment horizontal="center"/>
      <protection hidden="1"/>
    </xf>
    <xf numFmtId="0" fontId="8" fillId="0" borderId="1" xfId="0" applyFont="1" applyFill="1" applyBorder="1" applyProtection="1">
      <protection hidden="1"/>
    </xf>
    <xf numFmtId="1" fontId="7" fillId="0" borderId="4" xfId="0" applyNumberFormat="1" applyFont="1" applyFill="1" applyBorder="1" applyProtection="1">
      <protection hidden="1"/>
    </xf>
    <xf numFmtId="1" fontId="7" fillId="0" borderId="5" xfId="0" applyNumberFormat="1" applyFont="1" applyFill="1" applyBorder="1" applyProtection="1">
      <protection hidden="1"/>
    </xf>
    <xf numFmtId="1" fontId="7" fillId="0" borderId="7" xfId="0" applyNumberFormat="1" applyFont="1" applyFill="1" applyBorder="1" applyProtection="1">
      <protection hidden="1"/>
    </xf>
    <xf numFmtId="1" fontId="7" fillId="0" borderId="0" xfId="0" applyNumberFormat="1" applyFont="1" applyFill="1" applyBorder="1" applyProtection="1">
      <protection hidden="1"/>
    </xf>
    <xf numFmtId="0" fontId="8" fillId="0" borderId="2" xfId="0" applyFont="1" applyFill="1" applyBorder="1" applyProtection="1">
      <protection hidden="1"/>
    </xf>
    <xf numFmtId="1" fontId="7" fillId="0" borderId="8" xfId="0" applyNumberFormat="1" applyFont="1" applyFill="1" applyBorder="1" applyProtection="1">
      <protection hidden="1"/>
    </xf>
    <xf numFmtId="1" fontId="7" fillId="0" borderId="9" xfId="0" applyNumberFormat="1" applyFont="1" applyFill="1" applyBorder="1" applyProtection="1">
      <protection hidden="1"/>
    </xf>
    <xf numFmtId="1" fontId="7" fillId="0" borderId="11" xfId="0" applyNumberFormat="1" applyFont="1" applyFill="1" applyBorder="1" applyProtection="1">
      <protection hidden="1"/>
    </xf>
    <xf numFmtId="0" fontId="8" fillId="0" borderId="3" xfId="0" applyFont="1" applyFill="1" applyBorder="1" applyProtection="1">
      <protection hidden="1"/>
    </xf>
    <xf numFmtId="1" fontId="7" fillId="0" borderId="12" xfId="0" applyNumberFormat="1" applyFont="1" applyFill="1" applyBorder="1" applyProtection="1">
      <protection hidden="1"/>
    </xf>
    <xf numFmtId="1" fontId="7" fillId="0" borderId="13" xfId="0" applyNumberFormat="1" applyFont="1" applyFill="1" applyBorder="1" applyProtection="1">
      <protection hidden="1"/>
    </xf>
    <xf numFmtId="1" fontId="7" fillId="0" borderId="15" xfId="0" applyNumberFormat="1" applyFont="1" applyFill="1" applyBorder="1" applyProtection="1">
      <protection hidden="1"/>
    </xf>
    <xf numFmtId="0" fontId="11" fillId="4" borderId="22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11" fillId="5" borderId="22" xfId="0" applyFont="1" applyFill="1" applyBorder="1" applyAlignment="1" applyProtection="1">
      <alignment horizontal="center" vertical="center"/>
      <protection locked="0" hidden="1"/>
    </xf>
    <xf numFmtId="0" fontId="11" fillId="6" borderId="23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Border="1" applyAlignment="1" applyProtection="1">
      <alignment horizontal="center" vertical="center"/>
      <protection locked="0" hidden="1"/>
    </xf>
    <xf numFmtId="0" fontId="8" fillId="0" borderId="12" xfId="0" applyFont="1" applyFill="1" applyBorder="1" applyAlignment="1" applyProtection="1">
      <alignment horizontal="center"/>
      <protection hidden="1"/>
    </xf>
    <xf numFmtId="0" fontId="8" fillId="0" borderId="13" xfId="0" applyFont="1" applyFill="1" applyBorder="1" applyAlignment="1" applyProtection="1">
      <alignment horizontal="center"/>
      <protection hidden="1"/>
    </xf>
    <xf numFmtId="0" fontId="8" fillId="0" borderId="15" xfId="0" applyFont="1" applyFill="1" applyBorder="1" applyAlignment="1" applyProtection="1">
      <alignment horizontal="center"/>
      <protection hidden="1"/>
    </xf>
    <xf numFmtId="0" fontId="8" fillId="0" borderId="27" xfId="0" applyFont="1" applyFill="1" applyBorder="1" applyAlignment="1" applyProtection="1">
      <alignment horizontal="center"/>
      <protection hidden="1"/>
    </xf>
    <xf numFmtId="0" fontId="8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8" fillId="0" borderId="25" xfId="0" applyFont="1" applyFill="1" applyBorder="1" applyAlignment="1" applyProtection="1">
      <alignment horizontal="center"/>
      <protection hidden="1"/>
    </xf>
    <xf numFmtId="0" fontId="8" fillId="0" borderId="26" xfId="0" applyFont="1" applyFill="1" applyBorder="1" applyAlignment="1" applyProtection="1">
      <alignment horizontal="center"/>
      <protection hidden="1"/>
    </xf>
    <xf numFmtId="0" fontId="13" fillId="8" borderId="39" xfId="0" applyFont="1" applyFill="1" applyBorder="1" applyAlignment="1" applyProtection="1">
      <alignment horizontal="center" vertical="center"/>
      <protection locked="0" hidden="1"/>
    </xf>
    <xf numFmtId="1" fontId="7" fillId="0" borderId="24" xfId="0" applyNumberFormat="1" applyFont="1" applyFill="1" applyBorder="1" applyProtection="1">
      <protection hidden="1"/>
    </xf>
    <xf numFmtId="1" fontId="7" fillId="0" borderId="25" xfId="0" applyNumberFormat="1" applyFont="1" applyFill="1" applyBorder="1" applyProtection="1">
      <protection hidden="1"/>
    </xf>
    <xf numFmtId="1" fontId="7" fillId="0" borderId="26" xfId="0" applyNumberFormat="1" applyFont="1" applyFill="1" applyBorder="1" applyProtection="1">
      <protection hidden="1"/>
    </xf>
    <xf numFmtId="0" fontId="8" fillId="0" borderId="10" xfId="0" applyFont="1" applyFill="1" applyBorder="1" applyAlignment="1" applyProtection="1">
      <alignment horizontal="center"/>
      <protection hidden="1"/>
    </xf>
    <xf numFmtId="0" fontId="8" fillId="0" borderId="28" xfId="0" applyFont="1" applyFill="1" applyBorder="1" applyAlignment="1" applyProtection="1">
      <alignment horizontal="center"/>
      <protection hidden="1"/>
    </xf>
    <xf numFmtId="1" fontId="7" fillId="0" borderId="6" xfId="0" applyNumberFormat="1" applyFont="1" applyFill="1" applyBorder="1" applyProtection="1">
      <protection hidden="1"/>
    </xf>
    <xf numFmtId="1" fontId="7" fillId="0" borderId="10" xfId="0" applyNumberFormat="1" applyFont="1" applyFill="1" applyBorder="1" applyProtection="1">
      <protection hidden="1"/>
    </xf>
    <xf numFmtId="1" fontId="7" fillId="0" borderId="14" xfId="0" applyNumberFormat="1" applyFont="1" applyFill="1" applyBorder="1" applyProtection="1">
      <protection hidden="1"/>
    </xf>
    <xf numFmtId="165" fontId="7" fillId="0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8" fillId="0" borderId="14" xfId="0" applyFont="1" applyFill="1" applyBorder="1" applyAlignment="1" applyProtection="1">
      <alignment horizontal="center"/>
      <protection hidden="1"/>
    </xf>
    <xf numFmtId="0" fontId="8" fillId="0" borderId="23" xfId="0" applyFont="1" applyFill="1" applyBorder="1" applyAlignment="1" applyProtection="1">
      <alignment horizontal="center" vertical="center"/>
      <protection hidden="1"/>
    </xf>
    <xf numFmtId="165" fontId="1" fillId="0" borderId="23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protection hidden="1"/>
    </xf>
    <xf numFmtId="0" fontId="15" fillId="0" borderId="0" xfId="0" applyFont="1" applyFill="1" applyProtection="1">
      <protection hidden="1"/>
    </xf>
    <xf numFmtId="0" fontId="15" fillId="0" borderId="0" xfId="0" applyFont="1" applyFill="1" applyAlignment="1" applyProtection="1">
      <protection hidden="1"/>
    </xf>
    <xf numFmtId="0" fontId="8" fillId="0" borderId="30" xfId="0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Protection="1">
      <protection hidden="1"/>
    </xf>
    <xf numFmtId="0" fontId="8" fillId="2" borderId="2" xfId="0" applyFont="1" applyFill="1" applyBorder="1" applyProtection="1">
      <protection hidden="1"/>
    </xf>
    <xf numFmtId="0" fontId="8" fillId="2" borderId="3" xfId="0" applyFont="1" applyFill="1" applyBorder="1" applyProtection="1">
      <protection hidden="1"/>
    </xf>
    <xf numFmtId="0" fontId="8" fillId="0" borderId="17" xfId="0" applyFont="1" applyFill="1" applyBorder="1" applyProtection="1">
      <protection hidden="1"/>
    </xf>
    <xf numFmtId="0" fontId="8" fillId="0" borderId="18" xfId="0" applyFont="1" applyFill="1" applyBorder="1" applyProtection="1">
      <protection hidden="1"/>
    </xf>
    <xf numFmtId="1" fontId="7" fillId="0" borderId="17" xfId="0" applyNumberFormat="1" applyFont="1" applyFill="1" applyBorder="1" applyProtection="1">
      <protection hidden="1"/>
    </xf>
    <xf numFmtId="1" fontId="7" fillId="0" borderId="18" xfId="0" applyNumberFormat="1" applyFont="1" applyFill="1" applyBorder="1" applyProtection="1">
      <protection hidden="1"/>
    </xf>
    <xf numFmtId="0" fontId="8" fillId="0" borderId="40" xfId="0" applyFont="1" applyFill="1" applyBorder="1" applyAlignment="1" applyProtection="1">
      <alignment horizontal="center"/>
      <protection hidden="1"/>
    </xf>
    <xf numFmtId="0" fontId="8" fillId="0" borderId="41" xfId="0" applyFont="1" applyFill="1" applyBorder="1" applyAlignment="1" applyProtection="1">
      <alignment horizontal="center"/>
      <protection hidden="1"/>
    </xf>
    <xf numFmtId="1" fontId="7" fillId="0" borderId="41" xfId="0" applyNumberFormat="1" applyFont="1" applyFill="1" applyBorder="1" applyProtection="1">
      <protection hidden="1"/>
    </xf>
    <xf numFmtId="1" fontId="7" fillId="0" borderId="42" xfId="0" applyNumberFormat="1" applyFont="1" applyFill="1" applyBorder="1" applyProtection="1">
      <protection hidden="1"/>
    </xf>
    <xf numFmtId="0" fontId="8" fillId="0" borderId="43" xfId="0" applyFont="1" applyFill="1" applyBorder="1" applyProtection="1">
      <protection hidden="1"/>
    </xf>
    <xf numFmtId="1" fontId="7" fillId="0" borderId="43" xfId="0" applyNumberFormat="1" applyFont="1" applyFill="1" applyBorder="1" applyProtection="1">
      <protection hidden="1"/>
    </xf>
    <xf numFmtId="1" fontId="7" fillId="0" borderId="44" xfId="0" applyNumberFormat="1" applyFont="1" applyFill="1" applyBorder="1" applyProtection="1">
      <protection hidden="1"/>
    </xf>
    <xf numFmtId="1" fontId="7" fillId="0" borderId="45" xfId="0" applyNumberFormat="1" applyFont="1" applyFill="1" applyBorder="1" applyProtection="1">
      <protection hidden="1"/>
    </xf>
    <xf numFmtId="1" fontId="7" fillId="0" borderId="46" xfId="0" applyNumberFormat="1" applyFont="1" applyFill="1" applyBorder="1" applyProtection="1">
      <protection hidden="1"/>
    </xf>
    <xf numFmtId="1" fontId="7" fillId="0" borderId="47" xfId="0" applyNumberFormat="1" applyFont="1" applyFill="1" applyBorder="1" applyProtection="1">
      <protection hidden="1"/>
    </xf>
    <xf numFmtId="0" fontId="8" fillId="0" borderId="42" xfId="0" applyFont="1" applyFill="1" applyBorder="1" applyAlignment="1" applyProtection="1">
      <alignment horizontal="center"/>
      <protection hidden="1"/>
    </xf>
    <xf numFmtId="0" fontId="8" fillId="0" borderId="40" xfId="0" applyFont="1" applyFill="1" applyBorder="1" applyAlignment="1" applyProtection="1">
      <alignment horizontal="center"/>
      <protection hidden="1"/>
    </xf>
    <xf numFmtId="0" fontId="8" fillId="0" borderId="23" xfId="0" applyFont="1" applyFill="1" applyBorder="1" applyProtection="1">
      <protection hidden="1"/>
    </xf>
    <xf numFmtId="1" fontId="7" fillId="0" borderId="33" xfId="0" applyNumberFormat="1" applyFont="1" applyFill="1" applyBorder="1" applyProtection="1">
      <protection hidden="1"/>
    </xf>
    <xf numFmtId="1" fontId="7" fillId="0" borderId="23" xfId="0" applyNumberFormat="1" applyFont="1" applyFill="1" applyBorder="1" applyProtection="1">
      <protection hidden="1"/>
    </xf>
    <xf numFmtId="0" fontId="8" fillId="0" borderId="4" xfId="0" applyFont="1" applyFill="1" applyBorder="1" applyAlignment="1" applyProtection="1">
      <alignment horizontal="center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 vertical="center"/>
      <protection locked="0" hidden="1"/>
    </xf>
    <xf numFmtId="0" fontId="12" fillId="0" borderId="35" xfId="0" applyFont="1" applyFill="1" applyBorder="1" applyAlignment="1" applyProtection="1">
      <alignment horizontal="center" vertical="center"/>
      <protection locked="0" hidden="1"/>
    </xf>
    <xf numFmtId="0" fontId="12" fillId="0" borderId="36" xfId="0" applyFont="1" applyFill="1" applyBorder="1" applyAlignment="1" applyProtection="1">
      <alignment horizontal="center" vertical="center"/>
      <protection locked="0" hidden="1"/>
    </xf>
    <xf numFmtId="0" fontId="12" fillId="0" borderId="37" xfId="0" applyFont="1" applyFill="1" applyBorder="1" applyAlignment="1" applyProtection="1">
      <alignment horizontal="center" vertical="center"/>
      <protection locked="0" hidden="1"/>
    </xf>
    <xf numFmtId="0" fontId="12" fillId="0" borderId="38" xfId="0" applyFont="1" applyFill="1" applyBorder="1" applyAlignment="1" applyProtection="1">
      <alignment horizontal="center" vertical="center"/>
      <protection locked="0" hidden="1"/>
    </xf>
    <xf numFmtId="0" fontId="12" fillId="0" borderId="29" xfId="0" applyFont="1" applyFill="1" applyBorder="1" applyAlignment="1" applyProtection="1">
      <alignment horizontal="center" vertical="center"/>
      <protection locked="0" hidden="1"/>
    </xf>
    <xf numFmtId="0" fontId="2" fillId="0" borderId="31" xfId="0" applyFont="1" applyFill="1" applyBorder="1" applyAlignment="1" applyProtection="1">
      <alignment horizontal="center" vertical="center"/>
      <protection hidden="1"/>
    </xf>
    <xf numFmtId="0" fontId="2" fillId="0" borderId="32" xfId="0" applyFont="1" applyFill="1" applyBorder="1" applyAlignment="1" applyProtection="1">
      <alignment horizontal="center" vertical="center"/>
      <protection hidden="1"/>
    </xf>
    <xf numFmtId="0" fontId="2" fillId="0" borderId="33" xfId="0" applyFont="1" applyFill="1" applyBorder="1" applyAlignment="1" applyProtection="1">
      <alignment horizontal="center" vertical="center"/>
      <protection hidden="1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0" fillId="0" borderId="31" xfId="0" applyFont="1" applyFill="1" applyBorder="1" applyAlignment="1" applyProtection="1">
      <alignment horizontal="center" vertical="center"/>
      <protection hidden="1"/>
    </xf>
    <xf numFmtId="0" fontId="10" fillId="0" borderId="32" xfId="0" applyFont="1" applyFill="1" applyBorder="1" applyAlignment="1" applyProtection="1">
      <alignment horizontal="center" vertical="center"/>
      <protection hidden="1"/>
    </xf>
    <xf numFmtId="0" fontId="10" fillId="0" borderId="33" xfId="0" applyFont="1" applyFill="1" applyBorder="1" applyAlignment="1" applyProtection="1">
      <alignment horizontal="center" vertical="center"/>
      <protection hidden="1"/>
    </xf>
    <xf numFmtId="0" fontId="2" fillId="3" borderId="31" xfId="0" applyFont="1" applyFill="1" applyBorder="1" applyAlignment="1" applyProtection="1">
      <alignment horizontal="center" vertical="center"/>
      <protection hidden="1"/>
    </xf>
    <xf numFmtId="0" fontId="2" fillId="3" borderId="32" xfId="0" applyFont="1" applyFill="1" applyBorder="1" applyAlignment="1" applyProtection="1">
      <alignment horizontal="center" vertical="center"/>
      <protection hidden="1"/>
    </xf>
    <xf numFmtId="0" fontId="2" fillId="3" borderId="33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/>
      <protection hidden="1"/>
    </xf>
    <xf numFmtId="0" fontId="13" fillId="7" borderId="31" xfId="0" applyFont="1" applyFill="1" applyBorder="1" applyAlignment="1" applyProtection="1">
      <alignment horizontal="center" vertical="center"/>
      <protection locked="0" hidden="1"/>
    </xf>
    <xf numFmtId="0" fontId="13" fillId="7" borderId="33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 vertical="center"/>
      <protection hidden="1"/>
    </xf>
    <xf numFmtId="0" fontId="12" fillId="0" borderId="35" xfId="0" applyFont="1" applyFill="1" applyBorder="1" applyAlignment="1" applyProtection="1">
      <alignment horizontal="center" vertical="center"/>
      <protection hidden="1"/>
    </xf>
    <xf numFmtId="0" fontId="12" fillId="0" borderId="36" xfId="0" applyFont="1" applyFill="1" applyBorder="1" applyAlignment="1" applyProtection="1">
      <alignment horizontal="center" vertical="center"/>
      <protection hidden="1"/>
    </xf>
    <xf numFmtId="0" fontId="12" fillId="0" borderId="37" xfId="0" applyFont="1" applyFill="1" applyBorder="1" applyAlignment="1" applyProtection="1">
      <alignment horizontal="center" vertical="center"/>
      <protection hidden="1"/>
    </xf>
    <xf numFmtId="0" fontId="12" fillId="0" borderId="38" xfId="0" applyFont="1" applyFill="1" applyBorder="1" applyAlignment="1" applyProtection="1">
      <alignment horizontal="center" vertical="center"/>
      <protection hidden="1"/>
    </xf>
    <xf numFmtId="0" fontId="12" fillId="0" borderId="29" xfId="0" applyFont="1" applyFill="1" applyBorder="1" applyAlignment="1" applyProtection="1">
      <alignment horizontal="center" vertical="center"/>
      <protection hidden="1"/>
    </xf>
    <xf numFmtId="0" fontId="8" fillId="0" borderId="27" xfId="0" applyFont="1" applyFill="1" applyBorder="1" applyAlignment="1" applyProtection="1">
      <alignment horizontal="center"/>
      <protection hidden="1"/>
    </xf>
    <xf numFmtId="0" fontId="8" fillId="0" borderId="40" xfId="0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54"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ont>
        <b/>
        <i val="0"/>
        <u/>
        <color auto="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ont>
        <b/>
        <i val="0"/>
        <u/>
        <color auto="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ont>
        <b/>
        <i val="0"/>
        <u/>
        <color auto="1"/>
      </font>
      <fill>
        <patternFill>
          <bgColor rgb="FFFFC000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b/>
        <i val="0"/>
        <u/>
      </font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0000"/>
      <color rgb="FFFFFF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7C7A-EAF0-471C-B76D-51B2E5A4F96E}">
  <dimension ref="A1:AC35"/>
  <sheetViews>
    <sheetView workbookViewId="0">
      <selection activeCell="A10" sqref="A10:XFD15"/>
    </sheetView>
  </sheetViews>
  <sheetFormatPr defaultColWidth="7.7109375" defaultRowHeight="12.75" x14ac:dyDescent="0.2"/>
  <cols>
    <col min="1" max="4" width="7.85546875" style="1" bestFit="1" customWidth="1"/>
    <col min="5" max="11" width="7.7109375" style="1"/>
    <col min="12" max="12" width="7.7109375" style="1" customWidth="1"/>
    <col min="13" max="16384" width="7.7109375" style="1"/>
  </cols>
  <sheetData>
    <row r="1" spans="1:29" x14ac:dyDescent="0.2">
      <c r="A1" s="94" t="s">
        <v>19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 t="str">
        <f>IF(A1="Compact",1,)&amp;IF(A1="Ventil Compact",2,)&amp;IF(A1="Ventil Compact M",3,)</f>
        <v>1</v>
      </c>
      <c r="O1" s="66" t="s">
        <v>19</v>
      </c>
      <c r="P1" s="64"/>
    </row>
    <row r="2" spans="1:29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 t="s">
        <v>20</v>
      </c>
    </row>
    <row r="3" spans="1:29" ht="13.5" thickBot="1" x14ac:dyDescent="0.25">
      <c r="N3" s="65"/>
      <c r="O3" s="65" t="s">
        <v>21</v>
      </c>
    </row>
    <row r="4" spans="1:29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29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29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29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29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29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29" ht="16.5" hidden="1" customHeight="1" x14ac:dyDescent="0.2">
      <c r="L10" s="1">
        <f>K4-(K4*(L5/100))</f>
        <v>950</v>
      </c>
    </row>
    <row r="11" spans="1:29" hidden="1" x14ac:dyDescent="0.2">
      <c r="L11" s="1">
        <f>K4+(K4*(L5/100))</f>
        <v>1050</v>
      </c>
    </row>
    <row r="12" spans="1:29" hidden="1" x14ac:dyDescent="0.2"/>
    <row r="13" spans="1:29" s="4" customFormat="1" ht="12" hidden="1" x14ac:dyDescent="0.2">
      <c r="A13" s="2" t="s">
        <v>14</v>
      </c>
      <c r="B13" s="3">
        <v>546</v>
      </c>
      <c r="C13" s="3">
        <v>761</v>
      </c>
      <c r="D13" s="3">
        <v>961</v>
      </c>
      <c r="E13" s="3">
        <v>1347</v>
      </c>
      <c r="F13" s="3">
        <v>711</v>
      </c>
      <c r="G13" s="3">
        <v>963</v>
      </c>
      <c r="H13" s="3">
        <v>1221</v>
      </c>
      <c r="I13" s="3">
        <v>1699</v>
      </c>
      <c r="J13" s="3">
        <v>790</v>
      </c>
      <c r="K13" s="3">
        <v>1060</v>
      </c>
      <c r="L13" s="3">
        <v>1347</v>
      </c>
      <c r="M13" s="3">
        <v>1869</v>
      </c>
      <c r="N13" s="3">
        <v>868</v>
      </c>
      <c r="O13" s="3">
        <v>1156</v>
      </c>
      <c r="P13" s="3">
        <v>1470</v>
      </c>
      <c r="Q13" s="3">
        <v>2035</v>
      </c>
      <c r="R13" s="3">
        <v>944</v>
      </c>
      <c r="S13" s="3">
        <v>1249</v>
      </c>
      <c r="T13" s="3">
        <v>1591</v>
      </c>
      <c r="U13" s="3">
        <v>2197</v>
      </c>
      <c r="V13" s="3">
        <v>1018</v>
      </c>
      <c r="W13" s="3">
        <v>1340</v>
      </c>
      <c r="X13" s="3">
        <v>1709</v>
      </c>
      <c r="Y13" s="3">
        <v>2356</v>
      </c>
      <c r="Z13" s="3">
        <v>1427</v>
      </c>
      <c r="AA13" s="3">
        <v>1861</v>
      </c>
      <c r="AB13" s="3">
        <v>2388</v>
      </c>
      <c r="AC13" s="3">
        <v>3260</v>
      </c>
    </row>
    <row r="14" spans="1:29" s="7" customFormat="1" ht="10.5" hidden="1" x14ac:dyDescent="0.15">
      <c r="A14" s="5" t="s">
        <v>0</v>
      </c>
      <c r="B14" s="6">
        <v>1.2981</v>
      </c>
      <c r="C14" s="6">
        <v>1.2803</v>
      </c>
      <c r="D14" s="6">
        <v>1.3093999999999999</v>
      </c>
      <c r="E14" s="6">
        <v>1.3140000000000001</v>
      </c>
      <c r="F14" s="6">
        <v>1.3026</v>
      </c>
      <c r="G14" s="6">
        <v>1.294</v>
      </c>
      <c r="H14" s="6">
        <v>1.3182</v>
      </c>
      <c r="I14" s="6">
        <v>1.3254999999999999</v>
      </c>
      <c r="J14" s="6">
        <v>1.3048</v>
      </c>
      <c r="K14" s="6">
        <v>1.3008</v>
      </c>
      <c r="L14" s="6">
        <v>1.3226</v>
      </c>
      <c r="M14" s="6">
        <v>1.3312999999999999</v>
      </c>
      <c r="N14" s="6">
        <v>1.3069999999999999</v>
      </c>
      <c r="O14" s="6">
        <v>1.3076000000000001</v>
      </c>
      <c r="P14" s="6">
        <v>1.327</v>
      </c>
      <c r="Q14" s="6">
        <v>1.3371</v>
      </c>
      <c r="R14" s="6">
        <v>1.3092999999999999</v>
      </c>
      <c r="S14" s="6">
        <v>1.3145</v>
      </c>
      <c r="T14" s="6">
        <v>1.3313999999999999</v>
      </c>
      <c r="U14" s="6">
        <v>1.3428</v>
      </c>
      <c r="V14" s="6">
        <v>1.3115000000000001</v>
      </c>
      <c r="W14" s="6">
        <v>1.3212999999999999</v>
      </c>
      <c r="X14" s="6">
        <v>1.3358000000000001</v>
      </c>
      <c r="Y14" s="6">
        <v>1.3486</v>
      </c>
      <c r="Z14" s="6">
        <v>1.3169999999999999</v>
      </c>
      <c r="AA14" s="6">
        <v>1.339</v>
      </c>
      <c r="AB14" s="6">
        <v>1.3561000000000001</v>
      </c>
      <c r="AC14" s="6">
        <v>1.36</v>
      </c>
    </row>
    <row r="15" spans="1:29" hidden="1" x14ac:dyDescent="0.2">
      <c r="A15" s="8"/>
      <c r="B15" s="9"/>
      <c r="C15" s="10"/>
      <c r="D15" s="8"/>
      <c r="E15" s="8"/>
      <c r="F15" s="9"/>
      <c r="G15" s="10"/>
      <c r="H15" s="8"/>
      <c r="I15" s="8"/>
      <c r="J15" s="9"/>
      <c r="K15" s="10"/>
      <c r="L15" s="8"/>
      <c r="M15" s="8"/>
      <c r="N15" s="9"/>
      <c r="O15" s="10"/>
      <c r="P15" s="8"/>
      <c r="Q15" s="8"/>
      <c r="R15" s="9"/>
      <c r="S15" s="10"/>
      <c r="T15" s="8"/>
      <c r="U15" s="8"/>
      <c r="V15" s="9"/>
      <c r="W15" s="10"/>
      <c r="X15" s="8"/>
      <c r="Y15" s="8"/>
      <c r="Z15" s="9"/>
      <c r="AA15" s="10"/>
      <c r="AB15" s="8"/>
      <c r="AC15" s="8"/>
    </row>
    <row r="16" spans="1:29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x14ac:dyDescent="0.2">
      <c r="A17" s="45" t="s">
        <v>3</v>
      </c>
      <c r="B17" s="90">
        <v>300</v>
      </c>
      <c r="C17" s="91"/>
      <c r="D17" s="91"/>
      <c r="E17" s="92"/>
      <c r="F17" s="90">
        <v>400</v>
      </c>
      <c r="G17" s="91"/>
      <c r="H17" s="91"/>
      <c r="I17" s="92"/>
      <c r="J17" s="90">
        <v>450</v>
      </c>
      <c r="K17" s="91"/>
      <c r="L17" s="91"/>
      <c r="M17" s="93"/>
      <c r="N17" s="90">
        <v>500</v>
      </c>
      <c r="O17" s="91"/>
      <c r="P17" s="91"/>
      <c r="Q17" s="93"/>
      <c r="R17" s="90">
        <v>550</v>
      </c>
      <c r="S17" s="91"/>
      <c r="T17" s="91"/>
      <c r="U17" s="92"/>
      <c r="V17" s="113">
        <v>600</v>
      </c>
      <c r="W17" s="91"/>
      <c r="X17" s="91"/>
      <c r="Y17" s="92"/>
      <c r="Z17" s="90">
        <v>900</v>
      </c>
      <c r="AA17" s="91"/>
      <c r="AB17" s="91"/>
      <c r="AC17" s="92"/>
    </row>
    <row r="18" spans="1:29" x14ac:dyDescent="0.2">
      <c r="A18" s="46" t="s">
        <v>4</v>
      </c>
      <c r="B18" s="14">
        <v>11</v>
      </c>
      <c r="C18" s="15" t="s">
        <v>2</v>
      </c>
      <c r="D18" s="15">
        <v>22</v>
      </c>
      <c r="E18" s="16">
        <v>33</v>
      </c>
      <c r="F18" s="14">
        <v>11</v>
      </c>
      <c r="G18" s="15" t="s">
        <v>2</v>
      </c>
      <c r="H18" s="15">
        <v>22</v>
      </c>
      <c r="I18" s="16">
        <v>33</v>
      </c>
      <c r="J18" s="14">
        <v>11</v>
      </c>
      <c r="K18" s="15" t="s">
        <v>2</v>
      </c>
      <c r="L18" s="15">
        <v>22</v>
      </c>
      <c r="M18" s="54">
        <v>33</v>
      </c>
      <c r="N18" s="14">
        <v>11</v>
      </c>
      <c r="O18" s="15" t="s">
        <v>2</v>
      </c>
      <c r="P18" s="15">
        <v>22</v>
      </c>
      <c r="Q18" s="54">
        <v>33</v>
      </c>
      <c r="R18" s="14">
        <v>11</v>
      </c>
      <c r="S18" s="15" t="s">
        <v>2</v>
      </c>
      <c r="T18" s="15">
        <v>22</v>
      </c>
      <c r="U18" s="16">
        <v>33</v>
      </c>
      <c r="V18" s="48">
        <v>11</v>
      </c>
      <c r="W18" s="15" t="s">
        <v>2</v>
      </c>
      <c r="X18" s="15">
        <v>22</v>
      </c>
      <c r="Y18" s="16">
        <v>33</v>
      </c>
      <c r="Z18" s="14">
        <v>11</v>
      </c>
      <c r="AA18" s="15" t="s">
        <v>2</v>
      </c>
      <c r="AB18" s="15">
        <v>22</v>
      </c>
      <c r="AC18" s="16">
        <v>33</v>
      </c>
    </row>
    <row r="19" spans="1:29" ht="13.5" thickBot="1" x14ac:dyDescent="0.25">
      <c r="A19" s="47" t="s">
        <v>5</v>
      </c>
      <c r="B19" s="42" t="s">
        <v>1</v>
      </c>
      <c r="C19" s="43" t="s">
        <v>1</v>
      </c>
      <c r="D19" s="43" t="s">
        <v>1</v>
      </c>
      <c r="E19" s="44" t="s">
        <v>1</v>
      </c>
      <c r="F19" s="19" t="s">
        <v>1</v>
      </c>
      <c r="G19" s="20" t="s">
        <v>1</v>
      </c>
      <c r="H19" s="20" t="s">
        <v>1</v>
      </c>
      <c r="I19" s="21" t="s">
        <v>1</v>
      </c>
      <c r="J19" s="19" t="s">
        <v>1</v>
      </c>
      <c r="K19" s="20" t="s">
        <v>1</v>
      </c>
      <c r="L19" s="20" t="s">
        <v>1</v>
      </c>
      <c r="M19" s="55" t="s">
        <v>1</v>
      </c>
      <c r="N19" s="42" t="s">
        <v>1</v>
      </c>
      <c r="O19" s="43" t="s">
        <v>1</v>
      </c>
      <c r="P19" s="43" t="s">
        <v>1</v>
      </c>
      <c r="Q19" s="61" t="s">
        <v>1</v>
      </c>
      <c r="R19" s="19" t="s">
        <v>1</v>
      </c>
      <c r="S19" s="20" t="s">
        <v>1</v>
      </c>
      <c r="T19" s="20" t="s">
        <v>1</v>
      </c>
      <c r="U19" s="21" t="s">
        <v>1</v>
      </c>
      <c r="V19" s="49" t="s">
        <v>1</v>
      </c>
      <c r="W19" s="43" t="s">
        <v>1</v>
      </c>
      <c r="X19" s="43" t="s">
        <v>1</v>
      </c>
      <c r="Y19" s="44" t="s">
        <v>1</v>
      </c>
      <c r="Z19" s="19" t="s">
        <v>1</v>
      </c>
      <c r="AA19" s="20" t="s">
        <v>1</v>
      </c>
      <c r="AB19" s="20" t="s">
        <v>1</v>
      </c>
      <c r="AC19" s="21" t="s">
        <v>1</v>
      </c>
    </row>
    <row r="20" spans="1:29" x14ac:dyDescent="0.2">
      <c r="A20" s="22">
        <v>400</v>
      </c>
      <c r="B20" s="28">
        <f t="shared" ref="B20:E35" si="0">ROUND((B$13*($E$8/50)^B$14)*$A20/1000,0)</f>
        <v>113</v>
      </c>
      <c r="C20" s="29">
        <f t="shared" si="0"/>
        <v>158</v>
      </c>
      <c r="D20" s="29">
        <f t="shared" si="0"/>
        <v>197</v>
      </c>
      <c r="E20" s="57">
        <f t="shared" si="0"/>
        <v>275</v>
      </c>
      <c r="F20" s="23">
        <f t="shared" ref="F20:M29" si="1">IF($N$1="3",0,ROUND((F$13*($E$8/50)^F$14)*$A20/1000,0))</f>
        <v>146</v>
      </c>
      <c r="G20" s="24">
        <f t="shared" si="1"/>
        <v>199</v>
      </c>
      <c r="H20" s="24">
        <f t="shared" si="1"/>
        <v>249</v>
      </c>
      <c r="I20" s="56">
        <f t="shared" si="1"/>
        <v>345</v>
      </c>
      <c r="J20" s="23">
        <f t="shared" si="1"/>
        <v>162</v>
      </c>
      <c r="K20" s="24">
        <f t="shared" si="1"/>
        <v>218</v>
      </c>
      <c r="L20" s="24">
        <f t="shared" si="1"/>
        <v>274</v>
      </c>
      <c r="M20" s="25">
        <f t="shared" si="1"/>
        <v>379</v>
      </c>
      <c r="N20" s="51">
        <f t="shared" ref="N20:Q35" si="2">ROUND((N$13*($E$8/50)^N$14)*$A20/1000,0)</f>
        <v>178</v>
      </c>
      <c r="O20" s="24">
        <f t="shared" si="2"/>
        <v>237</v>
      </c>
      <c r="P20" s="24">
        <f t="shared" si="2"/>
        <v>299</v>
      </c>
      <c r="Q20" s="56">
        <f t="shared" si="2"/>
        <v>411</v>
      </c>
      <c r="R20" s="23">
        <f t="shared" ref="R20:U35" si="3">IF(OR($N$1="2",$N$1="3"),0,ROUND((R$13*($E$8/50)^R$14)*$A20/1000,0))</f>
        <v>193</v>
      </c>
      <c r="S20" s="24">
        <f t="shared" si="3"/>
        <v>255</v>
      </c>
      <c r="T20" s="24">
        <f t="shared" si="3"/>
        <v>322</v>
      </c>
      <c r="U20" s="25">
        <f t="shared" si="3"/>
        <v>443</v>
      </c>
      <c r="V20" s="51">
        <f t="shared" ref="V20:AC32" si="4">ROUND((V$13*($E$8/50)^V$14)*$A20/1000,0)</f>
        <v>208</v>
      </c>
      <c r="W20" s="24">
        <f t="shared" si="4"/>
        <v>273</v>
      </c>
      <c r="X20" s="24">
        <f t="shared" si="4"/>
        <v>346</v>
      </c>
      <c r="Y20" s="56">
        <f t="shared" si="4"/>
        <v>473</v>
      </c>
      <c r="Z20" s="23">
        <f t="shared" si="4"/>
        <v>291</v>
      </c>
      <c r="AA20" s="24">
        <f t="shared" si="4"/>
        <v>376</v>
      </c>
      <c r="AB20" s="24">
        <f t="shared" si="4"/>
        <v>478</v>
      </c>
      <c r="AC20" s="25">
        <f t="shared" si="4"/>
        <v>651</v>
      </c>
    </row>
    <row r="21" spans="1:29" x14ac:dyDescent="0.2">
      <c r="A21" s="27">
        <v>500</v>
      </c>
      <c r="B21" s="28">
        <f t="shared" si="0"/>
        <v>141</v>
      </c>
      <c r="C21" s="29">
        <f t="shared" si="0"/>
        <v>198</v>
      </c>
      <c r="D21" s="29">
        <f t="shared" si="0"/>
        <v>246</v>
      </c>
      <c r="E21" s="57">
        <f t="shared" si="0"/>
        <v>344</v>
      </c>
      <c r="F21" s="28">
        <f t="shared" si="1"/>
        <v>183</v>
      </c>
      <c r="G21" s="29">
        <f t="shared" si="1"/>
        <v>249</v>
      </c>
      <c r="H21" s="29">
        <f t="shared" si="1"/>
        <v>311</v>
      </c>
      <c r="I21" s="57">
        <f t="shared" si="1"/>
        <v>432</v>
      </c>
      <c r="J21" s="28">
        <f t="shared" si="1"/>
        <v>203</v>
      </c>
      <c r="K21" s="29">
        <f t="shared" si="1"/>
        <v>273</v>
      </c>
      <c r="L21" s="29">
        <f t="shared" si="1"/>
        <v>343</v>
      </c>
      <c r="M21" s="30">
        <f t="shared" si="1"/>
        <v>473</v>
      </c>
      <c r="N21" s="52">
        <f t="shared" si="2"/>
        <v>223</v>
      </c>
      <c r="O21" s="29">
        <f t="shared" si="2"/>
        <v>296</v>
      </c>
      <c r="P21" s="29">
        <f t="shared" si="2"/>
        <v>373</v>
      </c>
      <c r="Q21" s="57">
        <f t="shared" si="2"/>
        <v>514</v>
      </c>
      <c r="R21" s="28">
        <f t="shared" si="3"/>
        <v>242</v>
      </c>
      <c r="S21" s="29">
        <f t="shared" si="3"/>
        <v>319</v>
      </c>
      <c r="T21" s="29">
        <f t="shared" si="3"/>
        <v>403</v>
      </c>
      <c r="U21" s="30">
        <f t="shared" si="3"/>
        <v>553</v>
      </c>
      <c r="V21" s="52">
        <f t="shared" si="4"/>
        <v>260</v>
      </c>
      <c r="W21" s="29">
        <f t="shared" si="4"/>
        <v>341</v>
      </c>
      <c r="X21" s="29">
        <f t="shared" si="4"/>
        <v>432</v>
      </c>
      <c r="Y21" s="57">
        <f t="shared" si="4"/>
        <v>592</v>
      </c>
      <c r="Z21" s="28">
        <f t="shared" si="4"/>
        <v>364</v>
      </c>
      <c r="AA21" s="29">
        <f t="shared" si="4"/>
        <v>470</v>
      </c>
      <c r="AB21" s="29">
        <f t="shared" si="4"/>
        <v>597</v>
      </c>
      <c r="AC21" s="30">
        <f t="shared" si="4"/>
        <v>814</v>
      </c>
    </row>
    <row r="22" spans="1:29" x14ac:dyDescent="0.2">
      <c r="A22" s="27">
        <v>600</v>
      </c>
      <c r="B22" s="28">
        <f t="shared" si="0"/>
        <v>169</v>
      </c>
      <c r="C22" s="29">
        <f t="shared" si="0"/>
        <v>237</v>
      </c>
      <c r="D22" s="29">
        <f t="shared" si="0"/>
        <v>295</v>
      </c>
      <c r="E22" s="57">
        <f t="shared" si="0"/>
        <v>413</v>
      </c>
      <c r="F22" s="28">
        <f t="shared" si="1"/>
        <v>219</v>
      </c>
      <c r="G22" s="29">
        <f t="shared" si="1"/>
        <v>298</v>
      </c>
      <c r="H22" s="29">
        <f t="shared" si="1"/>
        <v>374</v>
      </c>
      <c r="I22" s="57">
        <f t="shared" si="1"/>
        <v>518</v>
      </c>
      <c r="J22" s="28">
        <f t="shared" si="1"/>
        <v>243</v>
      </c>
      <c r="K22" s="29">
        <f t="shared" si="1"/>
        <v>327</v>
      </c>
      <c r="L22" s="29">
        <f t="shared" si="1"/>
        <v>411</v>
      </c>
      <c r="M22" s="30">
        <f t="shared" si="1"/>
        <v>568</v>
      </c>
      <c r="N22" s="52">
        <f t="shared" si="2"/>
        <v>267</v>
      </c>
      <c r="O22" s="29">
        <f t="shared" si="2"/>
        <v>356</v>
      </c>
      <c r="P22" s="29">
        <f t="shared" si="2"/>
        <v>448</v>
      </c>
      <c r="Q22" s="57">
        <f t="shared" si="2"/>
        <v>617</v>
      </c>
      <c r="R22" s="28">
        <f t="shared" si="3"/>
        <v>290</v>
      </c>
      <c r="S22" s="29">
        <f t="shared" si="3"/>
        <v>383</v>
      </c>
      <c r="T22" s="29">
        <f t="shared" si="3"/>
        <v>484</v>
      </c>
      <c r="U22" s="30">
        <f t="shared" si="3"/>
        <v>664</v>
      </c>
      <c r="V22" s="52">
        <f t="shared" si="4"/>
        <v>313</v>
      </c>
      <c r="W22" s="29">
        <f t="shared" si="4"/>
        <v>409</v>
      </c>
      <c r="X22" s="29">
        <f t="shared" si="4"/>
        <v>518</v>
      </c>
      <c r="Y22" s="57">
        <f t="shared" si="4"/>
        <v>710</v>
      </c>
      <c r="Z22" s="28">
        <f t="shared" si="4"/>
        <v>437</v>
      </c>
      <c r="AA22" s="29">
        <f t="shared" si="4"/>
        <v>563</v>
      </c>
      <c r="AB22" s="29">
        <f t="shared" si="4"/>
        <v>717</v>
      </c>
      <c r="AC22" s="30">
        <f t="shared" si="4"/>
        <v>976</v>
      </c>
    </row>
    <row r="23" spans="1:29" x14ac:dyDescent="0.2">
      <c r="A23" s="27">
        <v>700</v>
      </c>
      <c r="B23" s="28">
        <f t="shared" si="0"/>
        <v>197</v>
      </c>
      <c r="C23" s="29">
        <f t="shared" si="0"/>
        <v>277</v>
      </c>
      <c r="D23" s="29">
        <f t="shared" si="0"/>
        <v>345</v>
      </c>
      <c r="E23" s="57">
        <f t="shared" si="0"/>
        <v>482</v>
      </c>
      <c r="F23" s="28">
        <f t="shared" si="1"/>
        <v>256</v>
      </c>
      <c r="G23" s="29">
        <f t="shared" si="1"/>
        <v>348</v>
      </c>
      <c r="H23" s="29">
        <f t="shared" si="1"/>
        <v>436</v>
      </c>
      <c r="I23" s="57">
        <f t="shared" si="1"/>
        <v>604</v>
      </c>
      <c r="J23" s="28">
        <f t="shared" si="1"/>
        <v>284</v>
      </c>
      <c r="K23" s="29">
        <f t="shared" si="1"/>
        <v>382</v>
      </c>
      <c r="L23" s="29">
        <f t="shared" si="1"/>
        <v>480</v>
      </c>
      <c r="M23" s="30">
        <f t="shared" si="1"/>
        <v>663</v>
      </c>
      <c r="N23" s="52">
        <f t="shared" si="2"/>
        <v>312</v>
      </c>
      <c r="O23" s="29">
        <f t="shared" si="2"/>
        <v>415</v>
      </c>
      <c r="P23" s="29">
        <f t="shared" si="2"/>
        <v>522</v>
      </c>
      <c r="Q23" s="57">
        <f t="shared" si="2"/>
        <v>719</v>
      </c>
      <c r="R23" s="28">
        <f t="shared" si="3"/>
        <v>339</v>
      </c>
      <c r="S23" s="29">
        <f t="shared" si="3"/>
        <v>447</v>
      </c>
      <c r="T23" s="29">
        <f t="shared" si="3"/>
        <v>564</v>
      </c>
      <c r="U23" s="30">
        <f t="shared" si="3"/>
        <v>775</v>
      </c>
      <c r="V23" s="52">
        <f t="shared" si="4"/>
        <v>365</v>
      </c>
      <c r="W23" s="29">
        <f t="shared" si="4"/>
        <v>478</v>
      </c>
      <c r="X23" s="29">
        <f t="shared" si="4"/>
        <v>605</v>
      </c>
      <c r="Y23" s="57">
        <f t="shared" si="4"/>
        <v>828</v>
      </c>
      <c r="Z23" s="28">
        <f t="shared" si="4"/>
        <v>510</v>
      </c>
      <c r="AA23" s="29">
        <f t="shared" si="4"/>
        <v>657</v>
      </c>
      <c r="AB23" s="29">
        <f t="shared" si="4"/>
        <v>836</v>
      </c>
      <c r="AC23" s="30">
        <f t="shared" si="4"/>
        <v>1139</v>
      </c>
    </row>
    <row r="24" spans="1:29" x14ac:dyDescent="0.2">
      <c r="A24" s="27">
        <v>800</v>
      </c>
      <c r="B24" s="28">
        <f t="shared" si="0"/>
        <v>225</v>
      </c>
      <c r="C24" s="29">
        <f t="shared" si="0"/>
        <v>317</v>
      </c>
      <c r="D24" s="29">
        <f t="shared" si="0"/>
        <v>394</v>
      </c>
      <c r="E24" s="57">
        <f t="shared" si="0"/>
        <v>551</v>
      </c>
      <c r="F24" s="28">
        <f t="shared" si="1"/>
        <v>292</v>
      </c>
      <c r="G24" s="29">
        <f t="shared" si="1"/>
        <v>398</v>
      </c>
      <c r="H24" s="29">
        <f t="shared" si="1"/>
        <v>498</v>
      </c>
      <c r="I24" s="57">
        <f t="shared" si="1"/>
        <v>691</v>
      </c>
      <c r="J24" s="28">
        <f t="shared" si="1"/>
        <v>325</v>
      </c>
      <c r="K24" s="29">
        <f t="shared" si="1"/>
        <v>436</v>
      </c>
      <c r="L24" s="29">
        <f t="shared" si="1"/>
        <v>548</v>
      </c>
      <c r="M24" s="30">
        <f t="shared" si="1"/>
        <v>757</v>
      </c>
      <c r="N24" s="52">
        <f t="shared" si="2"/>
        <v>356</v>
      </c>
      <c r="O24" s="29">
        <f t="shared" si="2"/>
        <v>474</v>
      </c>
      <c r="P24" s="29">
        <f t="shared" si="2"/>
        <v>597</v>
      </c>
      <c r="Q24" s="57">
        <f t="shared" si="2"/>
        <v>822</v>
      </c>
      <c r="R24" s="28">
        <f t="shared" si="3"/>
        <v>387</v>
      </c>
      <c r="S24" s="29">
        <f t="shared" si="3"/>
        <v>511</v>
      </c>
      <c r="T24" s="29">
        <f t="shared" si="3"/>
        <v>645</v>
      </c>
      <c r="U24" s="30">
        <f t="shared" si="3"/>
        <v>885</v>
      </c>
      <c r="V24" s="52">
        <f t="shared" si="4"/>
        <v>417</v>
      </c>
      <c r="W24" s="29">
        <f t="shared" si="4"/>
        <v>546</v>
      </c>
      <c r="X24" s="29">
        <f t="shared" si="4"/>
        <v>691</v>
      </c>
      <c r="Y24" s="57">
        <f t="shared" si="4"/>
        <v>946</v>
      </c>
      <c r="Z24" s="28">
        <f t="shared" si="4"/>
        <v>583</v>
      </c>
      <c r="AA24" s="29">
        <f t="shared" si="4"/>
        <v>751</v>
      </c>
      <c r="AB24" s="29">
        <f t="shared" si="4"/>
        <v>956</v>
      </c>
      <c r="AC24" s="30">
        <f t="shared" si="4"/>
        <v>1302</v>
      </c>
    </row>
    <row r="25" spans="1:29" x14ac:dyDescent="0.2">
      <c r="A25" s="27">
        <v>900</v>
      </c>
      <c r="B25" s="28">
        <f t="shared" si="0"/>
        <v>253</v>
      </c>
      <c r="C25" s="29">
        <f t="shared" si="0"/>
        <v>356</v>
      </c>
      <c r="D25" s="29">
        <f t="shared" si="0"/>
        <v>443</v>
      </c>
      <c r="E25" s="57">
        <f t="shared" si="0"/>
        <v>620</v>
      </c>
      <c r="F25" s="28">
        <f t="shared" si="1"/>
        <v>329</v>
      </c>
      <c r="G25" s="29">
        <f t="shared" si="1"/>
        <v>448</v>
      </c>
      <c r="H25" s="29">
        <f t="shared" si="1"/>
        <v>560</v>
      </c>
      <c r="I25" s="57">
        <f t="shared" si="1"/>
        <v>777</v>
      </c>
      <c r="J25" s="28">
        <f t="shared" si="1"/>
        <v>365</v>
      </c>
      <c r="K25" s="29">
        <f t="shared" si="1"/>
        <v>491</v>
      </c>
      <c r="L25" s="29">
        <f t="shared" si="1"/>
        <v>617</v>
      </c>
      <c r="M25" s="30">
        <f t="shared" si="1"/>
        <v>852</v>
      </c>
      <c r="N25" s="52">
        <f t="shared" si="2"/>
        <v>401</v>
      </c>
      <c r="O25" s="29">
        <f t="shared" si="2"/>
        <v>533</v>
      </c>
      <c r="P25" s="29">
        <f t="shared" si="2"/>
        <v>672</v>
      </c>
      <c r="Q25" s="57">
        <f t="shared" si="2"/>
        <v>925</v>
      </c>
      <c r="R25" s="28">
        <f t="shared" si="3"/>
        <v>435</v>
      </c>
      <c r="S25" s="29">
        <f t="shared" si="3"/>
        <v>574</v>
      </c>
      <c r="T25" s="29">
        <f t="shared" si="3"/>
        <v>725</v>
      </c>
      <c r="U25" s="30">
        <f t="shared" si="3"/>
        <v>996</v>
      </c>
      <c r="V25" s="52">
        <f t="shared" si="4"/>
        <v>469</v>
      </c>
      <c r="W25" s="29">
        <f t="shared" si="4"/>
        <v>614</v>
      </c>
      <c r="X25" s="29">
        <f t="shared" si="4"/>
        <v>777</v>
      </c>
      <c r="Y25" s="57">
        <f t="shared" si="4"/>
        <v>1065</v>
      </c>
      <c r="Z25" s="28">
        <f t="shared" si="4"/>
        <v>655</v>
      </c>
      <c r="AA25" s="29">
        <f t="shared" si="4"/>
        <v>845</v>
      </c>
      <c r="AB25" s="29">
        <f t="shared" si="4"/>
        <v>1075</v>
      </c>
      <c r="AC25" s="30">
        <f t="shared" si="4"/>
        <v>1465</v>
      </c>
    </row>
    <row r="26" spans="1:29" x14ac:dyDescent="0.2">
      <c r="A26" s="27">
        <v>1000</v>
      </c>
      <c r="B26" s="28">
        <f t="shared" si="0"/>
        <v>281</v>
      </c>
      <c r="C26" s="29">
        <f t="shared" si="0"/>
        <v>396</v>
      </c>
      <c r="D26" s="29">
        <f t="shared" si="0"/>
        <v>492</v>
      </c>
      <c r="E26" s="57">
        <f t="shared" si="0"/>
        <v>688</v>
      </c>
      <c r="F26" s="28">
        <f t="shared" si="1"/>
        <v>366</v>
      </c>
      <c r="G26" s="29">
        <f t="shared" si="1"/>
        <v>497</v>
      </c>
      <c r="H26" s="29">
        <f t="shared" si="1"/>
        <v>623</v>
      </c>
      <c r="I26" s="57">
        <f t="shared" si="1"/>
        <v>863</v>
      </c>
      <c r="J26" s="28">
        <f t="shared" si="1"/>
        <v>406</v>
      </c>
      <c r="K26" s="29">
        <f t="shared" si="1"/>
        <v>545</v>
      </c>
      <c r="L26" s="29">
        <f t="shared" si="1"/>
        <v>685</v>
      </c>
      <c r="M26" s="30">
        <f t="shared" si="1"/>
        <v>947</v>
      </c>
      <c r="N26" s="52">
        <f t="shared" si="2"/>
        <v>445</v>
      </c>
      <c r="O26" s="29">
        <f t="shared" si="2"/>
        <v>593</v>
      </c>
      <c r="P26" s="29">
        <f t="shared" si="2"/>
        <v>746</v>
      </c>
      <c r="Q26" s="57">
        <f t="shared" si="2"/>
        <v>1028</v>
      </c>
      <c r="R26" s="28">
        <f t="shared" si="3"/>
        <v>484</v>
      </c>
      <c r="S26" s="29">
        <f t="shared" si="3"/>
        <v>638</v>
      </c>
      <c r="T26" s="29">
        <f t="shared" si="3"/>
        <v>806</v>
      </c>
      <c r="U26" s="30">
        <f t="shared" si="3"/>
        <v>1106</v>
      </c>
      <c r="V26" s="52">
        <f t="shared" si="4"/>
        <v>521</v>
      </c>
      <c r="W26" s="29">
        <f t="shared" si="4"/>
        <v>682</v>
      </c>
      <c r="X26" s="29">
        <f t="shared" si="4"/>
        <v>864</v>
      </c>
      <c r="Y26" s="57">
        <f t="shared" si="4"/>
        <v>1183</v>
      </c>
      <c r="Z26" s="28">
        <f t="shared" si="4"/>
        <v>728</v>
      </c>
      <c r="AA26" s="29">
        <f t="shared" si="4"/>
        <v>939</v>
      </c>
      <c r="AB26" s="29">
        <f t="shared" si="4"/>
        <v>1194</v>
      </c>
      <c r="AC26" s="30">
        <f t="shared" si="4"/>
        <v>1627</v>
      </c>
    </row>
    <row r="27" spans="1:29" x14ac:dyDescent="0.2">
      <c r="A27" s="27">
        <v>1100</v>
      </c>
      <c r="B27" s="28">
        <f t="shared" si="0"/>
        <v>309</v>
      </c>
      <c r="C27" s="29">
        <f t="shared" si="0"/>
        <v>435</v>
      </c>
      <c r="D27" s="29">
        <f t="shared" si="0"/>
        <v>542</v>
      </c>
      <c r="E27" s="57">
        <f t="shared" si="0"/>
        <v>757</v>
      </c>
      <c r="F27" s="28">
        <f t="shared" si="1"/>
        <v>402</v>
      </c>
      <c r="G27" s="29">
        <f t="shared" si="1"/>
        <v>547</v>
      </c>
      <c r="H27" s="29">
        <f t="shared" si="1"/>
        <v>685</v>
      </c>
      <c r="I27" s="57">
        <f t="shared" si="1"/>
        <v>950</v>
      </c>
      <c r="J27" s="28">
        <f t="shared" si="1"/>
        <v>446</v>
      </c>
      <c r="K27" s="29">
        <f t="shared" si="1"/>
        <v>600</v>
      </c>
      <c r="L27" s="29">
        <f t="shared" si="1"/>
        <v>754</v>
      </c>
      <c r="M27" s="30">
        <f t="shared" si="1"/>
        <v>1041</v>
      </c>
      <c r="N27" s="52">
        <f t="shared" si="2"/>
        <v>490</v>
      </c>
      <c r="O27" s="29">
        <f t="shared" si="2"/>
        <v>652</v>
      </c>
      <c r="P27" s="29">
        <f t="shared" si="2"/>
        <v>821</v>
      </c>
      <c r="Q27" s="57">
        <f t="shared" si="2"/>
        <v>1131</v>
      </c>
      <c r="R27" s="28">
        <f t="shared" si="3"/>
        <v>532</v>
      </c>
      <c r="S27" s="29">
        <f t="shared" si="3"/>
        <v>702</v>
      </c>
      <c r="T27" s="29">
        <f t="shared" si="3"/>
        <v>887</v>
      </c>
      <c r="U27" s="30">
        <f t="shared" si="3"/>
        <v>1217</v>
      </c>
      <c r="V27" s="52">
        <f t="shared" si="4"/>
        <v>573</v>
      </c>
      <c r="W27" s="29">
        <f t="shared" si="4"/>
        <v>751</v>
      </c>
      <c r="X27" s="29">
        <f t="shared" si="4"/>
        <v>950</v>
      </c>
      <c r="Y27" s="57">
        <f t="shared" si="4"/>
        <v>1301</v>
      </c>
      <c r="Z27" s="28">
        <f t="shared" si="4"/>
        <v>801</v>
      </c>
      <c r="AA27" s="29">
        <f t="shared" si="4"/>
        <v>1033</v>
      </c>
      <c r="AB27" s="29">
        <f t="shared" si="4"/>
        <v>1314</v>
      </c>
      <c r="AC27" s="30">
        <f t="shared" si="4"/>
        <v>1790</v>
      </c>
    </row>
    <row r="28" spans="1:29" x14ac:dyDescent="0.2">
      <c r="A28" s="27">
        <v>1200</v>
      </c>
      <c r="B28" s="28">
        <f t="shared" si="0"/>
        <v>338</v>
      </c>
      <c r="C28" s="29">
        <f t="shared" si="0"/>
        <v>475</v>
      </c>
      <c r="D28" s="29">
        <f t="shared" si="0"/>
        <v>591</v>
      </c>
      <c r="E28" s="57">
        <f t="shared" si="0"/>
        <v>826</v>
      </c>
      <c r="F28" s="28">
        <f t="shared" si="1"/>
        <v>439</v>
      </c>
      <c r="G28" s="29">
        <f t="shared" si="1"/>
        <v>597</v>
      </c>
      <c r="H28" s="29">
        <f t="shared" si="1"/>
        <v>747</v>
      </c>
      <c r="I28" s="57">
        <f t="shared" si="1"/>
        <v>1036</v>
      </c>
      <c r="J28" s="28">
        <f t="shared" si="1"/>
        <v>487</v>
      </c>
      <c r="K28" s="29">
        <f t="shared" si="1"/>
        <v>654</v>
      </c>
      <c r="L28" s="29">
        <f t="shared" si="1"/>
        <v>822</v>
      </c>
      <c r="M28" s="30">
        <f t="shared" si="1"/>
        <v>1136</v>
      </c>
      <c r="N28" s="52">
        <f t="shared" si="2"/>
        <v>534</v>
      </c>
      <c r="O28" s="29">
        <f t="shared" si="2"/>
        <v>711</v>
      </c>
      <c r="P28" s="29">
        <f t="shared" si="2"/>
        <v>896</v>
      </c>
      <c r="Q28" s="57">
        <f t="shared" si="2"/>
        <v>1233</v>
      </c>
      <c r="R28" s="28">
        <f t="shared" si="3"/>
        <v>580</v>
      </c>
      <c r="S28" s="29">
        <f t="shared" si="3"/>
        <v>766</v>
      </c>
      <c r="T28" s="29">
        <f t="shared" si="3"/>
        <v>967</v>
      </c>
      <c r="U28" s="30">
        <f t="shared" si="3"/>
        <v>1328</v>
      </c>
      <c r="V28" s="52">
        <f t="shared" si="4"/>
        <v>625</v>
      </c>
      <c r="W28" s="29">
        <f t="shared" si="4"/>
        <v>819</v>
      </c>
      <c r="X28" s="29">
        <f t="shared" si="4"/>
        <v>1037</v>
      </c>
      <c r="Y28" s="57">
        <f t="shared" si="4"/>
        <v>1420</v>
      </c>
      <c r="Z28" s="28">
        <f t="shared" si="4"/>
        <v>874</v>
      </c>
      <c r="AA28" s="29">
        <f t="shared" si="4"/>
        <v>1127</v>
      </c>
      <c r="AB28" s="29">
        <f t="shared" si="4"/>
        <v>1433</v>
      </c>
      <c r="AC28" s="30">
        <f t="shared" si="4"/>
        <v>1953</v>
      </c>
    </row>
    <row r="29" spans="1:29" x14ac:dyDescent="0.2">
      <c r="A29" s="27">
        <v>1400</v>
      </c>
      <c r="B29" s="28">
        <f t="shared" si="0"/>
        <v>394</v>
      </c>
      <c r="C29" s="29">
        <f t="shared" si="0"/>
        <v>554</v>
      </c>
      <c r="D29" s="29">
        <f t="shared" si="0"/>
        <v>689</v>
      </c>
      <c r="E29" s="57">
        <f t="shared" si="0"/>
        <v>964</v>
      </c>
      <c r="F29" s="28">
        <f t="shared" si="1"/>
        <v>512</v>
      </c>
      <c r="G29" s="29">
        <f t="shared" si="1"/>
        <v>696</v>
      </c>
      <c r="H29" s="29">
        <f t="shared" si="1"/>
        <v>872</v>
      </c>
      <c r="I29" s="57">
        <f t="shared" si="1"/>
        <v>1209</v>
      </c>
      <c r="J29" s="28">
        <f t="shared" si="1"/>
        <v>568</v>
      </c>
      <c r="K29" s="29">
        <f t="shared" si="1"/>
        <v>764</v>
      </c>
      <c r="L29" s="29">
        <f t="shared" si="1"/>
        <v>960</v>
      </c>
      <c r="M29" s="30">
        <f t="shared" si="1"/>
        <v>1326</v>
      </c>
      <c r="N29" s="52">
        <f t="shared" si="2"/>
        <v>623</v>
      </c>
      <c r="O29" s="29">
        <f t="shared" si="2"/>
        <v>830</v>
      </c>
      <c r="P29" s="29">
        <f t="shared" si="2"/>
        <v>1045</v>
      </c>
      <c r="Q29" s="57">
        <f t="shared" si="2"/>
        <v>1439</v>
      </c>
      <c r="R29" s="28">
        <f t="shared" si="3"/>
        <v>677</v>
      </c>
      <c r="S29" s="29">
        <f t="shared" si="3"/>
        <v>893</v>
      </c>
      <c r="T29" s="29">
        <f t="shared" si="3"/>
        <v>1128</v>
      </c>
      <c r="U29" s="30">
        <f t="shared" si="3"/>
        <v>1549</v>
      </c>
      <c r="V29" s="52">
        <f t="shared" si="4"/>
        <v>729</v>
      </c>
      <c r="W29" s="29">
        <f t="shared" si="4"/>
        <v>955</v>
      </c>
      <c r="X29" s="29">
        <f t="shared" si="4"/>
        <v>1209</v>
      </c>
      <c r="Y29" s="57">
        <f t="shared" si="4"/>
        <v>1656</v>
      </c>
      <c r="Z29" s="28">
        <f t="shared" si="4"/>
        <v>1019</v>
      </c>
      <c r="AA29" s="29">
        <f t="shared" si="4"/>
        <v>1315</v>
      </c>
      <c r="AB29" s="29">
        <f t="shared" si="4"/>
        <v>1672</v>
      </c>
      <c r="AC29" s="30">
        <f t="shared" si="4"/>
        <v>2278</v>
      </c>
    </row>
    <row r="30" spans="1:29" x14ac:dyDescent="0.2">
      <c r="A30" s="27">
        <v>1600</v>
      </c>
      <c r="B30" s="28">
        <f t="shared" si="0"/>
        <v>450</v>
      </c>
      <c r="C30" s="29">
        <f t="shared" si="0"/>
        <v>633</v>
      </c>
      <c r="D30" s="29">
        <f t="shared" si="0"/>
        <v>788</v>
      </c>
      <c r="E30" s="57">
        <f t="shared" si="0"/>
        <v>1101</v>
      </c>
      <c r="F30" s="28">
        <f t="shared" ref="F30:M35" si="5">IF($N$1="3",0,ROUND((F$13*($E$8/50)^F$14)*$A30/1000,0))</f>
        <v>585</v>
      </c>
      <c r="G30" s="29">
        <f t="shared" si="5"/>
        <v>796</v>
      </c>
      <c r="H30" s="29">
        <f t="shared" si="5"/>
        <v>996</v>
      </c>
      <c r="I30" s="57">
        <f t="shared" si="5"/>
        <v>1381</v>
      </c>
      <c r="J30" s="28">
        <f t="shared" si="5"/>
        <v>649</v>
      </c>
      <c r="K30" s="29">
        <f t="shared" si="5"/>
        <v>873</v>
      </c>
      <c r="L30" s="29">
        <f t="shared" si="5"/>
        <v>1097</v>
      </c>
      <c r="M30" s="30">
        <f t="shared" si="5"/>
        <v>1515</v>
      </c>
      <c r="N30" s="52">
        <f t="shared" si="2"/>
        <v>712</v>
      </c>
      <c r="O30" s="29">
        <f t="shared" si="2"/>
        <v>948</v>
      </c>
      <c r="P30" s="29">
        <f t="shared" si="2"/>
        <v>1194</v>
      </c>
      <c r="Q30" s="57">
        <f t="shared" si="2"/>
        <v>1645</v>
      </c>
      <c r="R30" s="28">
        <f t="shared" si="3"/>
        <v>774</v>
      </c>
      <c r="S30" s="29">
        <f t="shared" si="3"/>
        <v>1021</v>
      </c>
      <c r="T30" s="29">
        <f t="shared" si="3"/>
        <v>1289</v>
      </c>
      <c r="U30" s="30">
        <f t="shared" si="3"/>
        <v>1770</v>
      </c>
      <c r="V30" s="52">
        <f t="shared" si="4"/>
        <v>834</v>
      </c>
      <c r="W30" s="29">
        <f t="shared" si="4"/>
        <v>1092</v>
      </c>
      <c r="X30" s="29">
        <f t="shared" si="4"/>
        <v>1382</v>
      </c>
      <c r="Y30" s="57">
        <f t="shared" si="4"/>
        <v>1893</v>
      </c>
      <c r="Z30" s="28">
        <f t="shared" si="4"/>
        <v>1165</v>
      </c>
      <c r="AA30" s="29">
        <f t="shared" si="4"/>
        <v>1502</v>
      </c>
      <c r="AB30" s="29">
        <f t="shared" si="4"/>
        <v>1911</v>
      </c>
      <c r="AC30" s="30">
        <f t="shared" si="4"/>
        <v>2604</v>
      </c>
    </row>
    <row r="31" spans="1:29" x14ac:dyDescent="0.2">
      <c r="A31" s="27">
        <v>1800</v>
      </c>
      <c r="B31" s="28">
        <f t="shared" si="0"/>
        <v>506</v>
      </c>
      <c r="C31" s="29">
        <f t="shared" si="0"/>
        <v>712</v>
      </c>
      <c r="D31" s="29">
        <f t="shared" si="0"/>
        <v>886</v>
      </c>
      <c r="E31" s="57">
        <f t="shared" si="0"/>
        <v>1239</v>
      </c>
      <c r="F31" s="28">
        <f t="shared" si="5"/>
        <v>658</v>
      </c>
      <c r="G31" s="29">
        <f t="shared" si="5"/>
        <v>895</v>
      </c>
      <c r="H31" s="29">
        <f t="shared" si="5"/>
        <v>1121</v>
      </c>
      <c r="I31" s="57">
        <f t="shared" si="5"/>
        <v>1554</v>
      </c>
      <c r="J31" s="28">
        <f t="shared" si="5"/>
        <v>730</v>
      </c>
      <c r="K31" s="29">
        <f t="shared" si="5"/>
        <v>982</v>
      </c>
      <c r="L31" s="29">
        <f t="shared" si="5"/>
        <v>1234</v>
      </c>
      <c r="M31" s="30">
        <f t="shared" si="5"/>
        <v>1704</v>
      </c>
      <c r="N31" s="52">
        <f t="shared" si="2"/>
        <v>801</v>
      </c>
      <c r="O31" s="29">
        <f t="shared" si="2"/>
        <v>1067</v>
      </c>
      <c r="P31" s="29">
        <f t="shared" si="2"/>
        <v>1343</v>
      </c>
      <c r="Q31" s="57">
        <f t="shared" si="2"/>
        <v>1850</v>
      </c>
      <c r="R31" s="28">
        <f t="shared" si="3"/>
        <v>871</v>
      </c>
      <c r="S31" s="29">
        <f t="shared" si="3"/>
        <v>1149</v>
      </c>
      <c r="T31" s="29">
        <f t="shared" si="3"/>
        <v>1451</v>
      </c>
      <c r="U31" s="30">
        <f t="shared" si="3"/>
        <v>1992</v>
      </c>
      <c r="V31" s="52">
        <f t="shared" si="4"/>
        <v>938</v>
      </c>
      <c r="W31" s="29">
        <f t="shared" si="4"/>
        <v>1228</v>
      </c>
      <c r="X31" s="29">
        <f t="shared" si="4"/>
        <v>1555</v>
      </c>
      <c r="Y31" s="57">
        <f t="shared" si="4"/>
        <v>2129</v>
      </c>
      <c r="Z31" s="28">
        <f t="shared" si="4"/>
        <v>1311</v>
      </c>
      <c r="AA31" s="29">
        <f t="shared" si="4"/>
        <v>1690</v>
      </c>
      <c r="AB31" s="29">
        <f t="shared" si="4"/>
        <v>2150</v>
      </c>
      <c r="AC31" s="30">
        <f t="shared" si="4"/>
        <v>2929</v>
      </c>
    </row>
    <row r="32" spans="1:29" x14ac:dyDescent="0.2">
      <c r="A32" s="27">
        <v>2000</v>
      </c>
      <c r="B32" s="28">
        <f t="shared" si="0"/>
        <v>563</v>
      </c>
      <c r="C32" s="29">
        <f t="shared" si="0"/>
        <v>791</v>
      </c>
      <c r="D32" s="29">
        <f t="shared" si="0"/>
        <v>985</v>
      </c>
      <c r="E32" s="57">
        <f t="shared" si="0"/>
        <v>1377</v>
      </c>
      <c r="F32" s="28">
        <f t="shared" si="5"/>
        <v>731</v>
      </c>
      <c r="G32" s="29">
        <f t="shared" si="5"/>
        <v>994</v>
      </c>
      <c r="H32" s="29">
        <f t="shared" si="5"/>
        <v>1245</v>
      </c>
      <c r="I32" s="57">
        <f t="shared" si="5"/>
        <v>1726</v>
      </c>
      <c r="J32" s="28">
        <f t="shared" si="5"/>
        <v>811</v>
      </c>
      <c r="K32" s="29">
        <f t="shared" si="5"/>
        <v>1091</v>
      </c>
      <c r="L32" s="29">
        <f t="shared" si="5"/>
        <v>1371</v>
      </c>
      <c r="M32" s="30">
        <f t="shared" si="5"/>
        <v>1894</v>
      </c>
      <c r="N32" s="52">
        <f t="shared" si="2"/>
        <v>890</v>
      </c>
      <c r="O32" s="29">
        <f t="shared" si="2"/>
        <v>1185</v>
      </c>
      <c r="P32" s="29">
        <f t="shared" si="2"/>
        <v>1493</v>
      </c>
      <c r="Q32" s="57">
        <f t="shared" si="2"/>
        <v>2056</v>
      </c>
      <c r="R32" s="28">
        <f t="shared" si="3"/>
        <v>967</v>
      </c>
      <c r="S32" s="29">
        <f t="shared" si="3"/>
        <v>1276</v>
      </c>
      <c r="T32" s="29">
        <f t="shared" si="3"/>
        <v>1612</v>
      </c>
      <c r="U32" s="30">
        <f t="shared" si="3"/>
        <v>2213</v>
      </c>
      <c r="V32" s="52">
        <f t="shared" si="4"/>
        <v>1042</v>
      </c>
      <c r="W32" s="29">
        <f t="shared" si="4"/>
        <v>1365</v>
      </c>
      <c r="X32" s="29">
        <f t="shared" si="4"/>
        <v>1728</v>
      </c>
      <c r="Y32" s="57">
        <f t="shared" si="4"/>
        <v>2366</v>
      </c>
      <c r="Z32" s="28">
        <f t="shared" si="4"/>
        <v>1456</v>
      </c>
      <c r="AA32" s="29">
        <f t="shared" si="4"/>
        <v>1878</v>
      </c>
      <c r="AB32" s="29">
        <f t="shared" si="4"/>
        <v>2389</v>
      </c>
      <c r="AC32" s="30">
        <f t="shared" si="4"/>
        <v>3255</v>
      </c>
    </row>
    <row r="33" spans="1:29" x14ac:dyDescent="0.2">
      <c r="A33" s="27">
        <v>2300</v>
      </c>
      <c r="B33" s="28">
        <f t="shared" si="0"/>
        <v>647</v>
      </c>
      <c r="C33" s="29">
        <f t="shared" si="0"/>
        <v>910</v>
      </c>
      <c r="D33" s="29">
        <f t="shared" si="0"/>
        <v>1132</v>
      </c>
      <c r="E33" s="57">
        <f t="shared" si="0"/>
        <v>1583</v>
      </c>
      <c r="F33" s="28">
        <f t="shared" si="5"/>
        <v>841</v>
      </c>
      <c r="G33" s="29">
        <f t="shared" si="5"/>
        <v>1144</v>
      </c>
      <c r="H33" s="29">
        <f t="shared" si="5"/>
        <v>1432</v>
      </c>
      <c r="I33" s="57">
        <f t="shared" si="5"/>
        <v>1985</v>
      </c>
      <c r="J33" s="28">
        <f t="shared" si="5"/>
        <v>933</v>
      </c>
      <c r="K33" s="29">
        <f t="shared" si="5"/>
        <v>1254</v>
      </c>
      <c r="L33" s="29">
        <f t="shared" si="5"/>
        <v>1576</v>
      </c>
      <c r="M33" s="30">
        <f t="shared" si="5"/>
        <v>2178</v>
      </c>
      <c r="N33" s="52">
        <f t="shared" si="2"/>
        <v>1024</v>
      </c>
      <c r="O33" s="29">
        <f t="shared" si="2"/>
        <v>1363</v>
      </c>
      <c r="P33" s="29">
        <f t="shared" si="2"/>
        <v>1717</v>
      </c>
      <c r="Q33" s="57">
        <f t="shared" si="2"/>
        <v>2364</v>
      </c>
      <c r="R33" s="28">
        <f t="shared" si="3"/>
        <v>1112</v>
      </c>
      <c r="S33" s="29">
        <f t="shared" si="3"/>
        <v>1468</v>
      </c>
      <c r="T33" s="29">
        <f t="shared" si="3"/>
        <v>1854</v>
      </c>
      <c r="U33" s="30">
        <f t="shared" si="3"/>
        <v>2545</v>
      </c>
      <c r="V33" s="52">
        <f t="shared" ref="V33:Y35" si="6">ROUND((V$13*($E$8/50)^V$14)*$A33/1000,0)</f>
        <v>1198</v>
      </c>
      <c r="W33" s="29">
        <f t="shared" si="6"/>
        <v>1569</v>
      </c>
      <c r="X33" s="29">
        <f t="shared" si="6"/>
        <v>1987</v>
      </c>
      <c r="Y33" s="57">
        <f t="shared" si="6"/>
        <v>2721</v>
      </c>
      <c r="Z33" s="28">
        <f t="shared" ref="Z33:AC35" si="7">IF($N$1="3",0,ROUND((Z$13*($E$8/50)^Z$14)*$A33/1000,0))</f>
        <v>1675</v>
      </c>
      <c r="AA33" s="29">
        <f t="shared" si="7"/>
        <v>2160</v>
      </c>
      <c r="AB33" s="29">
        <f t="shared" si="7"/>
        <v>2747</v>
      </c>
      <c r="AC33" s="30">
        <f t="shared" si="7"/>
        <v>3743</v>
      </c>
    </row>
    <row r="34" spans="1:29" x14ac:dyDescent="0.2">
      <c r="A34" s="27">
        <v>2600</v>
      </c>
      <c r="B34" s="28">
        <f t="shared" si="0"/>
        <v>731</v>
      </c>
      <c r="C34" s="29">
        <f t="shared" si="0"/>
        <v>1029</v>
      </c>
      <c r="D34" s="29">
        <f t="shared" si="0"/>
        <v>1280</v>
      </c>
      <c r="E34" s="57">
        <f t="shared" si="0"/>
        <v>1790</v>
      </c>
      <c r="F34" s="28">
        <f t="shared" si="5"/>
        <v>950</v>
      </c>
      <c r="G34" s="29">
        <f t="shared" si="5"/>
        <v>1293</v>
      </c>
      <c r="H34" s="29">
        <f t="shared" si="5"/>
        <v>1619</v>
      </c>
      <c r="I34" s="57">
        <f t="shared" si="5"/>
        <v>2244</v>
      </c>
      <c r="J34" s="28">
        <f t="shared" si="5"/>
        <v>1055</v>
      </c>
      <c r="K34" s="29">
        <f t="shared" si="5"/>
        <v>1418</v>
      </c>
      <c r="L34" s="29">
        <f t="shared" si="5"/>
        <v>1782</v>
      </c>
      <c r="M34" s="30">
        <f t="shared" si="5"/>
        <v>2462</v>
      </c>
      <c r="N34" s="52">
        <f t="shared" si="2"/>
        <v>1158</v>
      </c>
      <c r="O34" s="29">
        <f t="shared" si="2"/>
        <v>1541</v>
      </c>
      <c r="P34" s="29">
        <f t="shared" si="2"/>
        <v>1940</v>
      </c>
      <c r="Q34" s="57">
        <f t="shared" si="2"/>
        <v>2672</v>
      </c>
      <c r="R34" s="28">
        <f t="shared" si="3"/>
        <v>1257</v>
      </c>
      <c r="S34" s="29">
        <f t="shared" si="3"/>
        <v>1659</v>
      </c>
      <c r="T34" s="29">
        <f t="shared" si="3"/>
        <v>2095</v>
      </c>
      <c r="U34" s="30">
        <f t="shared" si="3"/>
        <v>2877</v>
      </c>
      <c r="V34" s="52">
        <f t="shared" si="6"/>
        <v>1354</v>
      </c>
      <c r="W34" s="29">
        <f t="shared" si="6"/>
        <v>1774</v>
      </c>
      <c r="X34" s="29">
        <f t="shared" si="6"/>
        <v>2246</v>
      </c>
      <c r="Y34" s="57">
        <f t="shared" si="6"/>
        <v>3076</v>
      </c>
      <c r="Z34" s="28">
        <f t="shared" si="7"/>
        <v>1893</v>
      </c>
      <c r="AA34" s="29">
        <f t="shared" si="7"/>
        <v>2442</v>
      </c>
      <c r="AB34" s="29">
        <f t="shared" si="7"/>
        <v>3106</v>
      </c>
      <c r="AC34" s="30">
        <f t="shared" si="7"/>
        <v>4231</v>
      </c>
    </row>
    <row r="35" spans="1:29" ht="13.5" thickBot="1" x14ac:dyDescent="0.25">
      <c r="A35" s="31">
        <v>3000</v>
      </c>
      <c r="B35" s="32">
        <f t="shared" si="0"/>
        <v>844</v>
      </c>
      <c r="C35" s="33">
        <f t="shared" si="0"/>
        <v>1187</v>
      </c>
      <c r="D35" s="33">
        <f t="shared" si="0"/>
        <v>1477</v>
      </c>
      <c r="E35" s="58">
        <f t="shared" si="0"/>
        <v>2065</v>
      </c>
      <c r="F35" s="32">
        <f t="shared" si="5"/>
        <v>1097</v>
      </c>
      <c r="G35" s="33">
        <f t="shared" si="5"/>
        <v>1492</v>
      </c>
      <c r="H35" s="33">
        <f t="shared" si="5"/>
        <v>1868</v>
      </c>
      <c r="I35" s="58">
        <f t="shared" si="5"/>
        <v>2590</v>
      </c>
      <c r="J35" s="32">
        <f t="shared" si="5"/>
        <v>1217</v>
      </c>
      <c r="K35" s="33">
        <f t="shared" si="5"/>
        <v>1636</v>
      </c>
      <c r="L35" s="33">
        <f t="shared" si="5"/>
        <v>2056</v>
      </c>
      <c r="M35" s="34">
        <f t="shared" si="5"/>
        <v>2840</v>
      </c>
      <c r="N35" s="53">
        <f t="shared" si="2"/>
        <v>1336</v>
      </c>
      <c r="O35" s="33">
        <f t="shared" si="2"/>
        <v>1778</v>
      </c>
      <c r="P35" s="33">
        <f t="shared" si="2"/>
        <v>2239</v>
      </c>
      <c r="Q35" s="58">
        <f t="shared" si="2"/>
        <v>3084</v>
      </c>
      <c r="R35" s="32">
        <f t="shared" si="3"/>
        <v>1451</v>
      </c>
      <c r="S35" s="33">
        <f t="shared" si="3"/>
        <v>1915</v>
      </c>
      <c r="T35" s="33">
        <f t="shared" si="3"/>
        <v>2418</v>
      </c>
      <c r="U35" s="34">
        <f t="shared" si="3"/>
        <v>3319</v>
      </c>
      <c r="V35" s="53">
        <f t="shared" si="6"/>
        <v>1563</v>
      </c>
      <c r="W35" s="33">
        <f t="shared" si="6"/>
        <v>2047</v>
      </c>
      <c r="X35" s="33">
        <f t="shared" si="6"/>
        <v>2591</v>
      </c>
      <c r="Y35" s="58">
        <f t="shared" si="6"/>
        <v>3549</v>
      </c>
      <c r="Z35" s="32">
        <f t="shared" si="7"/>
        <v>2185</v>
      </c>
      <c r="AA35" s="33">
        <f t="shared" si="7"/>
        <v>2817</v>
      </c>
      <c r="AB35" s="33">
        <f t="shared" si="7"/>
        <v>3583</v>
      </c>
      <c r="AC35" s="34">
        <f t="shared" si="7"/>
        <v>4882</v>
      </c>
    </row>
  </sheetData>
  <sheetProtection algorithmName="SHA-512" hashValue="V1hFa8KLU6lwV+Hw3EFV8xFiFxph7GX3iBxiIoy9zYHhVJ5/voW1kxWNJXzXQe4uGRIU+27Kpx6vSSSHRDZprw==" saltValue="zvg5MGDVyOmvNxovBXWE1g==" spinCount="100000" sheet="1" objects="1" scenarios="1"/>
  <mergeCells count="19">
    <mergeCell ref="N17:Q17"/>
    <mergeCell ref="R17:U17"/>
    <mergeCell ref="V17:Y17"/>
    <mergeCell ref="Z17:AC17"/>
    <mergeCell ref="H4:J4"/>
    <mergeCell ref="K4:L4"/>
    <mergeCell ref="B17:E17"/>
    <mergeCell ref="F17:I17"/>
    <mergeCell ref="J17:M17"/>
    <mergeCell ref="A1:M2"/>
    <mergeCell ref="A4:D4"/>
    <mergeCell ref="A5:D5"/>
    <mergeCell ref="H5:K5"/>
    <mergeCell ref="A6:D6"/>
    <mergeCell ref="A7:D7"/>
    <mergeCell ref="A8:D8"/>
    <mergeCell ref="H8:M8"/>
    <mergeCell ref="A9:D9"/>
    <mergeCell ref="H9:M9"/>
  </mergeCells>
  <conditionalFormatting sqref="B20:AC35">
    <cfRule type="cellIs" dxfId="53" priority="1" operator="equal">
      <formula>0</formula>
    </cfRule>
    <cfRule type="cellIs" dxfId="52" priority="2" operator="notBetween">
      <formula>$L$10</formula>
      <formula>$L$11</formula>
    </cfRule>
    <cfRule type="cellIs" dxfId="51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F419BF19-BEB0-400B-94F5-997EE073B737}">
      <formula1>$O$1:$O$3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12E8-E35B-476C-8CEF-F6B9C753F438}">
  <dimension ref="A1:P23"/>
  <sheetViews>
    <sheetView workbookViewId="0">
      <selection sqref="A1:M2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16" x14ac:dyDescent="0.2">
      <c r="A1" s="94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>
        <f>IF(A1="Vertical",1,)</f>
        <v>1</v>
      </c>
      <c r="O1" s="66" t="s">
        <v>36</v>
      </c>
      <c r="P1" s="64"/>
    </row>
    <row r="2" spans="1:16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/>
    </row>
    <row r="3" spans="1:16" ht="13.5" thickBot="1" x14ac:dyDescent="0.25">
      <c r="N3" s="65"/>
      <c r="O3" s="65"/>
    </row>
    <row r="4" spans="1:16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16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16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16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16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16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16" ht="16.5" hidden="1" customHeight="1" x14ac:dyDescent="0.2">
      <c r="L10" s="1">
        <f>K4-(K4*(L5/100))</f>
        <v>950</v>
      </c>
    </row>
    <row r="11" spans="1:16" hidden="1" x14ac:dyDescent="0.2">
      <c r="L11" s="1">
        <f>K4+(K4*(L5/100))</f>
        <v>1050</v>
      </c>
    </row>
    <row r="12" spans="1:16" hidden="1" x14ac:dyDescent="0.2"/>
    <row r="13" spans="1:16" s="4" customFormat="1" ht="12" hidden="1" x14ac:dyDescent="0.2">
      <c r="A13" s="2" t="s">
        <v>14</v>
      </c>
      <c r="B13" s="3">
        <v>1445</v>
      </c>
      <c r="C13" s="3">
        <v>1700</v>
      </c>
      <c r="D13" s="3">
        <v>2730</v>
      </c>
      <c r="E13" s="3">
        <v>3210</v>
      </c>
      <c r="F13" s="3">
        <v>3773</v>
      </c>
      <c r="G13" s="3">
        <v>1820</v>
      </c>
      <c r="H13" s="3">
        <v>2922</v>
      </c>
      <c r="I13" s="3">
        <v>3400</v>
      </c>
      <c r="J13" s="3">
        <v>3973</v>
      </c>
      <c r="K13" s="3">
        <v>1947</v>
      </c>
      <c r="L13" s="3">
        <v>3117</v>
      </c>
      <c r="M13" s="3">
        <v>3603</v>
      </c>
      <c r="N13" s="3">
        <v>4172</v>
      </c>
      <c r="O13" s="3">
        <v>4438</v>
      </c>
    </row>
    <row r="14" spans="1:16" s="7" customFormat="1" ht="10.5" hidden="1" x14ac:dyDescent="0.15">
      <c r="A14" s="5" t="s">
        <v>0</v>
      </c>
      <c r="B14" s="6">
        <v>1.2976000000000001</v>
      </c>
      <c r="C14" s="6">
        <v>1.3246</v>
      </c>
      <c r="D14" s="6">
        <v>1.3093999999999999</v>
      </c>
      <c r="E14" s="6">
        <v>1.3384</v>
      </c>
      <c r="F14" s="6">
        <v>1.3566</v>
      </c>
      <c r="G14" s="6">
        <v>1.3381000000000001</v>
      </c>
      <c r="H14" s="6">
        <v>1.3134999999999999</v>
      </c>
      <c r="I14" s="6">
        <v>1.3422000000000001</v>
      </c>
      <c r="J14" s="6">
        <v>1.3672</v>
      </c>
      <c r="K14" s="6">
        <v>1.3515999999999999</v>
      </c>
      <c r="L14" s="6">
        <v>1.3176000000000001</v>
      </c>
      <c r="M14" s="6">
        <v>1.3371</v>
      </c>
      <c r="N14" s="6">
        <v>1.3672</v>
      </c>
      <c r="O14" s="6">
        <v>1.3671</v>
      </c>
    </row>
    <row r="15" spans="1:16" hidden="1" x14ac:dyDescent="0.2">
      <c r="A15" s="8"/>
      <c r="B15" s="9"/>
      <c r="C15" s="10"/>
      <c r="D15" s="8"/>
      <c r="E15" s="8"/>
      <c r="F15" s="9"/>
      <c r="G15" s="10"/>
      <c r="H15" s="8"/>
      <c r="I15" s="8"/>
      <c r="J15" s="9"/>
      <c r="K15" s="10"/>
      <c r="L15" s="8"/>
      <c r="M15" s="8"/>
      <c r="N15" s="9"/>
      <c r="O15" s="10"/>
    </row>
    <row r="16" spans="1:16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11" t="s">
        <v>3</v>
      </c>
      <c r="B17" s="11">
        <v>1500</v>
      </c>
      <c r="C17" s="90">
        <v>1800</v>
      </c>
      <c r="D17" s="91"/>
      <c r="E17" s="91"/>
      <c r="F17" s="92"/>
      <c r="G17" s="90">
        <v>1950</v>
      </c>
      <c r="H17" s="91"/>
      <c r="I17" s="91"/>
      <c r="J17" s="92"/>
      <c r="K17" s="90">
        <v>2100</v>
      </c>
      <c r="L17" s="91"/>
      <c r="M17" s="91"/>
      <c r="N17" s="92"/>
      <c r="O17" s="75">
        <v>2300</v>
      </c>
    </row>
    <row r="18" spans="1:15" x14ac:dyDescent="0.2">
      <c r="A18" s="13" t="s">
        <v>4</v>
      </c>
      <c r="B18" s="13">
        <v>10</v>
      </c>
      <c r="C18" s="14">
        <v>10</v>
      </c>
      <c r="D18" s="15">
        <v>20</v>
      </c>
      <c r="E18" s="15">
        <v>21</v>
      </c>
      <c r="F18" s="16">
        <v>22</v>
      </c>
      <c r="G18" s="14">
        <v>10</v>
      </c>
      <c r="H18" s="15">
        <v>20</v>
      </c>
      <c r="I18" s="15">
        <v>21</v>
      </c>
      <c r="J18" s="16">
        <v>22</v>
      </c>
      <c r="K18" s="14">
        <v>10</v>
      </c>
      <c r="L18" s="15">
        <v>20</v>
      </c>
      <c r="M18" s="15">
        <v>21</v>
      </c>
      <c r="N18" s="16">
        <v>22</v>
      </c>
      <c r="O18" s="76">
        <v>22</v>
      </c>
    </row>
    <row r="19" spans="1:15" ht="13.5" thickBot="1" x14ac:dyDescent="0.25">
      <c r="A19" s="18" t="s">
        <v>5</v>
      </c>
      <c r="B19" s="18" t="s">
        <v>1</v>
      </c>
      <c r="C19" s="42" t="s">
        <v>1</v>
      </c>
      <c r="D19" s="43" t="s">
        <v>1</v>
      </c>
      <c r="E19" s="43" t="s">
        <v>1</v>
      </c>
      <c r="F19" s="44" t="s">
        <v>1</v>
      </c>
      <c r="G19" s="42" t="s">
        <v>1</v>
      </c>
      <c r="H19" s="43" t="s">
        <v>1</v>
      </c>
      <c r="I19" s="43" t="s">
        <v>1</v>
      </c>
      <c r="J19" s="44" t="s">
        <v>1</v>
      </c>
      <c r="K19" s="42" t="s">
        <v>1</v>
      </c>
      <c r="L19" s="43" t="s">
        <v>1</v>
      </c>
      <c r="M19" s="43" t="s">
        <v>1</v>
      </c>
      <c r="N19" s="44" t="s">
        <v>1</v>
      </c>
      <c r="O19" s="85" t="s">
        <v>1</v>
      </c>
    </row>
    <row r="20" spans="1:15" x14ac:dyDescent="0.2">
      <c r="A20" s="79">
        <v>300</v>
      </c>
      <c r="B20" s="80">
        <v>0</v>
      </c>
      <c r="C20" s="81">
        <v>0</v>
      </c>
      <c r="D20" s="82">
        <f t="shared" ref="B20:E23" si="0">ROUND((D$13*($E$8/50)^D$14)*$A20/1000,0)</f>
        <v>420</v>
      </c>
      <c r="E20" s="82">
        <f t="shared" si="0"/>
        <v>486</v>
      </c>
      <c r="F20" s="83">
        <f t="shared" ref="F20:M23" si="1">IF($N$1="3",0,ROUND((F$13*($E$8/50)^F$14)*$A20/1000,0))</f>
        <v>566</v>
      </c>
      <c r="G20" s="81">
        <v>0</v>
      </c>
      <c r="H20" s="82">
        <f t="shared" si="1"/>
        <v>448</v>
      </c>
      <c r="I20" s="82">
        <f t="shared" si="1"/>
        <v>514</v>
      </c>
      <c r="J20" s="83">
        <f t="shared" si="1"/>
        <v>593</v>
      </c>
      <c r="K20" s="81">
        <v>0</v>
      </c>
      <c r="L20" s="82">
        <f t="shared" si="1"/>
        <v>477</v>
      </c>
      <c r="M20" s="82">
        <f t="shared" si="1"/>
        <v>546</v>
      </c>
      <c r="N20" s="83">
        <f t="shared" ref="N20:O23" si="2">ROUND((N$13*($E$8/50)^N$14)*$A20/1000,0)</f>
        <v>623</v>
      </c>
      <c r="O20" s="84">
        <f t="shared" si="2"/>
        <v>662</v>
      </c>
    </row>
    <row r="21" spans="1:15" x14ac:dyDescent="0.2">
      <c r="A21" s="71">
        <v>450</v>
      </c>
      <c r="B21" s="73">
        <f t="shared" si="0"/>
        <v>335</v>
      </c>
      <c r="C21" s="28">
        <f t="shared" si="0"/>
        <v>389</v>
      </c>
      <c r="D21" s="29">
        <f t="shared" si="0"/>
        <v>629</v>
      </c>
      <c r="E21" s="29">
        <f t="shared" si="0"/>
        <v>729</v>
      </c>
      <c r="F21" s="30">
        <f t="shared" si="1"/>
        <v>849</v>
      </c>
      <c r="G21" s="28">
        <f t="shared" si="1"/>
        <v>413</v>
      </c>
      <c r="H21" s="29">
        <f t="shared" si="1"/>
        <v>672</v>
      </c>
      <c r="I21" s="29">
        <f t="shared" si="1"/>
        <v>771</v>
      </c>
      <c r="J21" s="30">
        <f t="shared" si="1"/>
        <v>889</v>
      </c>
      <c r="K21" s="28">
        <f t="shared" si="1"/>
        <v>439</v>
      </c>
      <c r="L21" s="29">
        <f t="shared" si="1"/>
        <v>716</v>
      </c>
      <c r="M21" s="29">
        <f t="shared" si="1"/>
        <v>819</v>
      </c>
      <c r="N21" s="30">
        <f t="shared" si="2"/>
        <v>934</v>
      </c>
      <c r="O21" s="77">
        <f t="shared" si="2"/>
        <v>993</v>
      </c>
    </row>
    <row r="22" spans="1:15" x14ac:dyDescent="0.2">
      <c r="A22" s="71">
        <v>600</v>
      </c>
      <c r="B22" s="73">
        <f t="shared" si="0"/>
        <v>447</v>
      </c>
      <c r="C22" s="28">
        <f t="shared" si="0"/>
        <v>518</v>
      </c>
      <c r="D22" s="29">
        <f t="shared" si="0"/>
        <v>839</v>
      </c>
      <c r="E22" s="29">
        <f t="shared" si="0"/>
        <v>972</v>
      </c>
      <c r="F22" s="30">
        <f t="shared" si="1"/>
        <v>1132</v>
      </c>
      <c r="G22" s="28">
        <f t="shared" si="1"/>
        <v>551</v>
      </c>
      <c r="H22" s="29">
        <f t="shared" si="1"/>
        <v>896</v>
      </c>
      <c r="I22" s="29">
        <f t="shared" si="1"/>
        <v>1028</v>
      </c>
      <c r="J22" s="30">
        <f t="shared" si="1"/>
        <v>1186</v>
      </c>
      <c r="K22" s="28">
        <f t="shared" si="1"/>
        <v>586</v>
      </c>
      <c r="L22" s="29">
        <f t="shared" si="1"/>
        <v>954</v>
      </c>
      <c r="M22" s="29">
        <f t="shared" si="1"/>
        <v>1092</v>
      </c>
      <c r="N22" s="30">
        <f t="shared" si="2"/>
        <v>1245</v>
      </c>
      <c r="O22" s="77">
        <f t="shared" si="2"/>
        <v>1324</v>
      </c>
    </row>
    <row r="23" spans="1:15" ht="13.5" thickBot="1" x14ac:dyDescent="0.25">
      <c r="A23" s="72">
        <v>750</v>
      </c>
      <c r="B23" s="74">
        <v>0</v>
      </c>
      <c r="C23" s="32">
        <f t="shared" si="0"/>
        <v>648</v>
      </c>
      <c r="D23" s="33">
        <f t="shared" si="0"/>
        <v>1049</v>
      </c>
      <c r="E23" s="33">
        <f t="shared" si="0"/>
        <v>1215</v>
      </c>
      <c r="F23" s="34">
        <f t="shared" si="1"/>
        <v>1415</v>
      </c>
      <c r="G23" s="32">
        <f t="shared" si="1"/>
        <v>689</v>
      </c>
      <c r="H23" s="33">
        <f t="shared" si="1"/>
        <v>1120</v>
      </c>
      <c r="I23" s="33">
        <f t="shared" si="1"/>
        <v>1285</v>
      </c>
      <c r="J23" s="34">
        <f t="shared" si="1"/>
        <v>1482</v>
      </c>
      <c r="K23" s="32">
        <f t="shared" si="1"/>
        <v>732</v>
      </c>
      <c r="L23" s="33">
        <f t="shared" si="1"/>
        <v>1193</v>
      </c>
      <c r="M23" s="33">
        <f t="shared" si="1"/>
        <v>1365</v>
      </c>
      <c r="N23" s="34">
        <f t="shared" si="2"/>
        <v>1556</v>
      </c>
      <c r="O23" s="78">
        <f t="shared" si="2"/>
        <v>1656</v>
      </c>
    </row>
  </sheetData>
  <sheetProtection algorithmName="SHA-512" hashValue="XODgEM4mgcfPP/4YBuW1LAnBegQuANUv9+lWSDwUbj3tDOE0R3LqAOgdkTzKY18pjrB/U8nHgtOiYideKvWzrQ==" saltValue="Zv2qS2HLSzD8xGxREAAdag==" spinCount="100000" sheet="1" objects="1" scenarios="1"/>
  <mergeCells count="15">
    <mergeCell ref="C17:F17"/>
    <mergeCell ref="G17:J17"/>
    <mergeCell ref="K17:N17"/>
    <mergeCell ref="A6:D6"/>
    <mergeCell ref="A7:D7"/>
    <mergeCell ref="A8:D8"/>
    <mergeCell ref="H8:M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O23">
    <cfRule type="cellIs" dxfId="26" priority="1" operator="equal">
      <formula>0</formula>
    </cfRule>
    <cfRule type="cellIs" dxfId="25" priority="2" operator="notBetween">
      <formula>$L$10</formula>
      <formula>$L$11</formula>
    </cfRule>
    <cfRule type="cellIs" dxfId="24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52934B31-97BE-44CA-8EA0-336EF46A26B9}">
      <formula1>$O$1:$O$1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6F7B6-4E37-4FE7-97A1-5298F5E3161D}">
  <dimension ref="A1:P23"/>
  <sheetViews>
    <sheetView workbookViewId="0">
      <selection activeCell="E4" sqref="E4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16" x14ac:dyDescent="0.2">
      <c r="A1" s="94" t="s">
        <v>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 t="str">
        <f>IF(A1="Kos V",1,)&amp;IF(A1="Faro V",2,)</f>
        <v>1</v>
      </c>
      <c r="O1" s="66" t="s">
        <v>37</v>
      </c>
      <c r="P1" s="64"/>
    </row>
    <row r="2" spans="1:16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 t="s">
        <v>38</v>
      </c>
    </row>
    <row r="3" spans="1:16" ht="13.5" thickBot="1" x14ac:dyDescent="0.25">
      <c r="N3" s="65"/>
      <c r="O3" s="65"/>
    </row>
    <row r="4" spans="1:16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16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16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16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16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16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16" ht="16.5" hidden="1" customHeight="1" x14ac:dyDescent="0.2">
      <c r="L10" s="1">
        <f>K4-(K4*(L5/100))</f>
        <v>950</v>
      </c>
    </row>
    <row r="11" spans="1:16" hidden="1" x14ac:dyDescent="0.2">
      <c r="L11" s="1">
        <f>K4+(K4*(L5/100))</f>
        <v>1050</v>
      </c>
    </row>
    <row r="12" spans="1:16" hidden="1" x14ac:dyDescent="0.2"/>
    <row r="13" spans="1:16" s="4" customFormat="1" ht="12" hidden="1" x14ac:dyDescent="0.2">
      <c r="A13" s="2" t="s">
        <v>14</v>
      </c>
      <c r="B13" s="3">
        <v>2953</v>
      </c>
      <c r="C13" s="3">
        <v>3487</v>
      </c>
      <c r="D13" s="3">
        <v>3122</v>
      </c>
      <c r="E13" s="3">
        <v>3675</v>
      </c>
      <c r="F13" s="3">
        <v>3262</v>
      </c>
      <c r="G13" s="3">
        <v>3872</v>
      </c>
    </row>
    <row r="14" spans="1:16" s="7" customFormat="1" ht="10.5" hidden="1" x14ac:dyDescent="0.15">
      <c r="A14" s="5" t="s">
        <v>0</v>
      </c>
      <c r="B14" s="6">
        <v>1.3191999999999999</v>
      </c>
      <c r="C14" s="6">
        <v>1.3387</v>
      </c>
      <c r="D14" s="6">
        <v>1.3230999999999999</v>
      </c>
      <c r="E14" s="6">
        <v>1.4255</v>
      </c>
      <c r="F14" s="6">
        <v>1.3327</v>
      </c>
      <c r="G14" s="6">
        <v>1.3343</v>
      </c>
    </row>
    <row r="15" spans="1:16" hidden="1" x14ac:dyDescent="0.2">
      <c r="A15" s="8"/>
      <c r="B15" s="8"/>
      <c r="C15" s="9"/>
      <c r="D15" s="8"/>
      <c r="E15" s="9"/>
      <c r="F15" s="8"/>
      <c r="G15" s="9"/>
    </row>
    <row r="16" spans="1:16" ht="13.5" thickBot="1" x14ac:dyDescent="0.25">
      <c r="A16" s="8"/>
      <c r="B16" s="8"/>
      <c r="C16" s="8"/>
      <c r="D16" s="8"/>
      <c r="E16" s="8"/>
      <c r="F16" s="8"/>
      <c r="G16" s="8"/>
    </row>
    <row r="17" spans="1:7" x14ac:dyDescent="0.2">
      <c r="A17" s="11" t="s">
        <v>3</v>
      </c>
      <c r="B17" s="123">
        <v>1800</v>
      </c>
      <c r="C17" s="124"/>
      <c r="D17" s="123">
        <v>1950</v>
      </c>
      <c r="E17" s="124"/>
      <c r="F17" s="123">
        <v>2100</v>
      </c>
      <c r="G17" s="124"/>
    </row>
    <row r="18" spans="1:7" x14ac:dyDescent="0.2">
      <c r="A18" s="13" t="s">
        <v>4</v>
      </c>
      <c r="B18" s="15">
        <v>21</v>
      </c>
      <c r="C18" s="16">
        <v>22</v>
      </c>
      <c r="D18" s="15">
        <v>21</v>
      </c>
      <c r="E18" s="16">
        <v>22</v>
      </c>
      <c r="F18" s="15">
        <v>21</v>
      </c>
      <c r="G18" s="16">
        <v>22</v>
      </c>
    </row>
    <row r="19" spans="1:7" ht="13.5" thickBot="1" x14ac:dyDescent="0.25">
      <c r="A19" s="18" t="s">
        <v>5</v>
      </c>
      <c r="B19" s="43" t="s">
        <v>1</v>
      </c>
      <c r="C19" s="44" t="s">
        <v>1</v>
      </c>
      <c r="D19" s="43" t="s">
        <v>1</v>
      </c>
      <c r="E19" s="44" t="s">
        <v>1</v>
      </c>
      <c r="F19" s="43" t="s">
        <v>1</v>
      </c>
      <c r="G19" s="44" t="s">
        <v>1</v>
      </c>
    </row>
    <row r="20" spans="1:7" x14ac:dyDescent="0.2">
      <c r="A20" s="79">
        <v>300</v>
      </c>
      <c r="B20" s="82">
        <f t="shared" ref="B20:B23" si="0">ROUND((B$13*($E$8/50)^B$14)*$A20/1000,0)</f>
        <v>452</v>
      </c>
      <c r="C20" s="83">
        <f t="shared" ref="C20:G23" si="1">IF($N$1="3",0,ROUND((C$13*($E$8/50)^C$14)*$A20/1000,0))</f>
        <v>528</v>
      </c>
      <c r="D20" s="82">
        <f t="shared" si="1"/>
        <v>476</v>
      </c>
      <c r="E20" s="83">
        <f t="shared" si="1"/>
        <v>532</v>
      </c>
      <c r="F20" s="82">
        <f t="shared" si="1"/>
        <v>495</v>
      </c>
      <c r="G20" s="83">
        <f t="shared" si="1"/>
        <v>588</v>
      </c>
    </row>
    <row r="21" spans="1:7" x14ac:dyDescent="0.2">
      <c r="A21" s="71">
        <v>450</v>
      </c>
      <c r="B21" s="29">
        <f t="shared" si="0"/>
        <v>677</v>
      </c>
      <c r="C21" s="30">
        <f t="shared" si="1"/>
        <v>792</v>
      </c>
      <c r="D21" s="29">
        <f t="shared" si="1"/>
        <v>715</v>
      </c>
      <c r="E21" s="30">
        <f t="shared" si="1"/>
        <v>798</v>
      </c>
      <c r="F21" s="29">
        <f t="shared" si="1"/>
        <v>743</v>
      </c>
      <c r="G21" s="30">
        <f t="shared" si="1"/>
        <v>881</v>
      </c>
    </row>
    <row r="22" spans="1:7" x14ac:dyDescent="0.2">
      <c r="A22" s="71">
        <v>600</v>
      </c>
      <c r="B22" s="29">
        <f t="shared" si="0"/>
        <v>903</v>
      </c>
      <c r="C22" s="30">
        <f t="shared" si="1"/>
        <v>1056</v>
      </c>
      <c r="D22" s="29">
        <f t="shared" si="1"/>
        <v>953</v>
      </c>
      <c r="E22" s="30">
        <f t="shared" si="1"/>
        <v>1065</v>
      </c>
      <c r="F22" s="29">
        <f t="shared" si="1"/>
        <v>991</v>
      </c>
      <c r="G22" s="30">
        <f t="shared" si="1"/>
        <v>1175</v>
      </c>
    </row>
    <row r="23" spans="1:7" ht="13.5" thickBot="1" x14ac:dyDescent="0.25">
      <c r="A23" s="72">
        <v>750</v>
      </c>
      <c r="B23" s="33">
        <f t="shared" si="0"/>
        <v>1129</v>
      </c>
      <c r="C23" s="34">
        <f t="shared" si="1"/>
        <v>1320</v>
      </c>
      <c r="D23" s="33">
        <f t="shared" si="1"/>
        <v>1191</v>
      </c>
      <c r="E23" s="34">
        <f t="shared" si="1"/>
        <v>1331</v>
      </c>
      <c r="F23" s="33">
        <f t="shared" si="1"/>
        <v>1238</v>
      </c>
      <c r="G23" s="34">
        <f t="shared" si="1"/>
        <v>1469</v>
      </c>
    </row>
  </sheetData>
  <sheetProtection algorithmName="SHA-512" hashValue="w5vaJodO6SgWy+conttdw/RDjpT6rBy4wXlAWsKg3+CpyhUf2DJLySuXtjEXgLgDl8TMKBHbike7l7rcopJweA==" saltValue="6c9PYCNrdCmXOp0tPcpWDQ==" spinCount="100000" sheet="1" objects="1" scenarios="1"/>
  <mergeCells count="15">
    <mergeCell ref="B17:C17"/>
    <mergeCell ref="D17:E17"/>
    <mergeCell ref="F17:G17"/>
    <mergeCell ref="A6:D6"/>
    <mergeCell ref="A7:D7"/>
    <mergeCell ref="A8:D8"/>
    <mergeCell ref="H8:M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E23">
    <cfRule type="cellIs" dxfId="23" priority="4" operator="equal">
      <formula>0</formula>
    </cfRule>
    <cfRule type="cellIs" dxfId="22" priority="5" operator="notBetween">
      <formula>$L$10</formula>
      <formula>$L$11</formula>
    </cfRule>
    <cfRule type="cellIs" dxfId="21" priority="6" operator="between">
      <formula>$L$10</formula>
      <formula>$L$11</formula>
    </cfRule>
  </conditionalFormatting>
  <conditionalFormatting sqref="F20:G23">
    <cfRule type="cellIs" dxfId="20" priority="1" operator="equal">
      <formula>0</formula>
    </cfRule>
    <cfRule type="cellIs" dxfId="19" priority="2" operator="notBetween">
      <formula>$L$10</formula>
      <formula>$L$11</formula>
    </cfRule>
    <cfRule type="cellIs" dxfId="18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A51355E6-020B-4ED7-9086-623834B1B379}">
      <formula1>$O$1:$O$2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90AC-C044-4BE2-9F6C-E8DB40779F8A}">
  <dimension ref="A1:P29"/>
  <sheetViews>
    <sheetView workbookViewId="0">
      <selection activeCell="N2" sqref="N2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16" x14ac:dyDescent="0.2">
      <c r="A1" s="94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 t="str">
        <f>IF(A1="Tinos V",1,)&amp;IF(A1="Paros V",2,)</f>
        <v>1</v>
      </c>
      <c r="O1" s="66" t="s">
        <v>39</v>
      </c>
      <c r="P1" s="64"/>
    </row>
    <row r="2" spans="1:16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 t="s">
        <v>40</v>
      </c>
    </row>
    <row r="3" spans="1:16" ht="13.5" thickBot="1" x14ac:dyDescent="0.25">
      <c r="N3" s="65"/>
      <c r="O3" s="65"/>
    </row>
    <row r="4" spans="1:16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16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16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16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16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16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16" ht="16.5" hidden="1" customHeight="1" x14ac:dyDescent="0.2">
      <c r="L10" s="1">
        <f>K4-(K4*(L5/100))</f>
        <v>950</v>
      </c>
    </row>
    <row r="11" spans="1:16" hidden="1" x14ac:dyDescent="0.2">
      <c r="L11" s="1">
        <f>K4+(K4*(L5/100))</f>
        <v>1050</v>
      </c>
    </row>
    <row r="12" spans="1:16" hidden="1" x14ac:dyDescent="0.2"/>
    <row r="13" spans="1:16" s="4" customFormat="1" ht="12" hidden="1" x14ac:dyDescent="0.2">
      <c r="A13" s="2" t="s">
        <v>14</v>
      </c>
      <c r="B13" s="3">
        <v>2177</v>
      </c>
      <c r="C13" s="3">
        <v>2953</v>
      </c>
      <c r="D13" s="3">
        <v>2400</v>
      </c>
      <c r="E13" s="3">
        <v>3120</v>
      </c>
      <c r="F13" s="3">
        <v>0</v>
      </c>
      <c r="G13" s="3">
        <v>0</v>
      </c>
    </row>
    <row r="14" spans="1:16" s="7" customFormat="1" ht="10.5" hidden="1" x14ac:dyDescent="0.15">
      <c r="A14" s="5" t="s">
        <v>41</v>
      </c>
      <c r="B14" s="6">
        <v>1.2809999999999999</v>
      </c>
      <c r="C14" s="6">
        <v>1.3191999999999999</v>
      </c>
      <c r="D14" s="6">
        <v>1.2418</v>
      </c>
      <c r="E14" s="6">
        <v>1.3230999999999999</v>
      </c>
      <c r="F14" s="6">
        <v>0</v>
      </c>
      <c r="G14" s="6">
        <v>0</v>
      </c>
    </row>
    <row r="15" spans="1:16" hidden="1" x14ac:dyDescent="0.2">
      <c r="A15" s="2" t="s">
        <v>14</v>
      </c>
      <c r="B15" s="3">
        <v>2169</v>
      </c>
      <c r="C15" s="3">
        <v>2953</v>
      </c>
      <c r="D15" s="3">
        <v>2347</v>
      </c>
      <c r="E15" s="3">
        <v>3122</v>
      </c>
      <c r="F15" s="3">
        <v>0</v>
      </c>
      <c r="G15" s="3">
        <v>0</v>
      </c>
    </row>
    <row r="16" spans="1:16" hidden="1" x14ac:dyDescent="0.2">
      <c r="A16" s="5" t="s">
        <v>42</v>
      </c>
      <c r="B16" s="6">
        <v>1.2761</v>
      </c>
      <c r="C16" s="6">
        <v>1.3191999999999999</v>
      </c>
      <c r="D16" s="6">
        <v>1.2810999999999999</v>
      </c>
      <c r="E16" s="6">
        <v>1.3230999999999999</v>
      </c>
      <c r="F16" s="6">
        <v>0</v>
      </c>
      <c r="G16" s="6">
        <v>0</v>
      </c>
    </row>
    <row r="17" spans="1:7" hidden="1" x14ac:dyDescent="0.2">
      <c r="A17" s="2" t="s">
        <v>14</v>
      </c>
      <c r="B17" s="3">
        <v>2163</v>
      </c>
      <c r="C17" s="3">
        <v>2953</v>
      </c>
      <c r="D17" s="3">
        <v>2322</v>
      </c>
      <c r="E17" s="3">
        <v>3122</v>
      </c>
      <c r="F17" s="3">
        <v>2382</v>
      </c>
      <c r="G17" s="3">
        <v>3262</v>
      </c>
    </row>
    <row r="18" spans="1:7" hidden="1" x14ac:dyDescent="0.2">
      <c r="A18" s="5" t="s">
        <v>43</v>
      </c>
      <c r="B18" s="6">
        <v>1.2710999999999999</v>
      </c>
      <c r="C18" s="6">
        <v>1.3191999999999999</v>
      </c>
      <c r="D18" s="6">
        <v>1.3205</v>
      </c>
      <c r="E18" s="6">
        <v>1.3230999999999999</v>
      </c>
      <c r="F18" s="6">
        <v>1.2575000000000001</v>
      </c>
      <c r="G18" s="6">
        <v>1.3327</v>
      </c>
    </row>
    <row r="19" spans="1:7" hidden="1" x14ac:dyDescent="0.2">
      <c r="A19" s="2" t="s">
        <v>14</v>
      </c>
      <c r="B19" s="3">
        <v>0</v>
      </c>
      <c r="C19" s="3">
        <v>0</v>
      </c>
      <c r="D19" s="3">
        <v>2305</v>
      </c>
      <c r="E19" s="3">
        <v>3121</v>
      </c>
      <c r="F19" s="3">
        <v>2332</v>
      </c>
      <c r="G19" s="3">
        <v>3261</v>
      </c>
    </row>
    <row r="20" spans="1:7" hidden="1" x14ac:dyDescent="0.2">
      <c r="A20" s="5" t="s">
        <v>44</v>
      </c>
      <c r="B20" s="6">
        <v>0</v>
      </c>
      <c r="C20" s="6">
        <v>0</v>
      </c>
      <c r="D20" s="6">
        <v>1.3597999999999999</v>
      </c>
      <c r="E20" s="6">
        <v>1.3230999999999999</v>
      </c>
      <c r="F20" s="6">
        <v>1.2685</v>
      </c>
      <c r="G20" s="6">
        <v>1.3327</v>
      </c>
    </row>
    <row r="21" spans="1:7" hidden="1" x14ac:dyDescent="0.2">
      <c r="A21" s="8"/>
      <c r="B21" s="8"/>
      <c r="C21" s="9"/>
      <c r="D21" s="8"/>
      <c r="E21" s="9"/>
      <c r="F21" s="8"/>
      <c r="G21" s="9"/>
    </row>
    <row r="22" spans="1:7" ht="13.5" thickBot="1" x14ac:dyDescent="0.25">
      <c r="A22" s="8"/>
      <c r="B22" s="8"/>
      <c r="C22" s="8"/>
      <c r="D22" s="8"/>
      <c r="E22" s="8"/>
      <c r="F22" s="8"/>
      <c r="G22" s="8"/>
    </row>
    <row r="23" spans="1:7" x14ac:dyDescent="0.2">
      <c r="A23" s="11" t="s">
        <v>3</v>
      </c>
      <c r="B23" s="123">
        <v>1800</v>
      </c>
      <c r="C23" s="124"/>
      <c r="D23" s="123">
        <v>1950</v>
      </c>
      <c r="E23" s="124"/>
      <c r="F23" s="123">
        <v>2100</v>
      </c>
      <c r="G23" s="124"/>
    </row>
    <row r="24" spans="1:7" x14ac:dyDescent="0.2">
      <c r="A24" s="13" t="s">
        <v>4</v>
      </c>
      <c r="B24" s="15">
        <v>11</v>
      </c>
      <c r="C24" s="16">
        <v>21</v>
      </c>
      <c r="D24" s="15">
        <v>11</v>
      </c>
      <c r="E24" s="16">
        <v>21</v>
      </c>
      <c r="F24" s="15">
        <v>11</v>
      </c>
      <c r="G24" s="16">
        <v>21</v>
      </c>
    </row>
    <row r="25" spans="1:7" ht="13.5" thickBot="1" x14ac:dyDescent="0.25">
      <c r="A25" s="18" t="s">
        <v>5</v>
      </c>
      <c r="B25" s="43" t="s">
        <v>1</v>
      </c>
      <c r="C25" s="44" t="s">
        <v>1</v>
      </c>
      <c r="D25" s="43" t="s">
        <v>1</v>
      </c>
      <c r="E25" s="44" t="s">
        <v>1</v>
      </c>
      <c r="F25" s="43" t="s">
        <v>1</v>
      </c>
      <c r="G25" s="44" t="s">
        <v>1</v>
      </c>
    </row>
    <row r="26" spans="1:7" x14ac:dyDescent="0.2">
      <c r="A26" s="79">
        <v>300</v>
      </c>
      <c r="B26" s="23">
        <f t="shared" ref="B26" si="0">ROUND((B$13*($E$8/50)^B$14)*$A26/1000,0)</f>
        <v>339</v>
      </c>
      <c r="C26" s="25">
        <f t="shared" ref="C26:G26" si="1">IF($N$1="3",0,ROUND((C$13*($E$8/50)^C$14)*$A26/1000,0))</f>
        <v>452</v>
      </c>
      <c r="D26" s="23">
        <f t="shared" si="1"/>
        <v>382</v>
      </c>
      <c r="E26" s="25">
        <f t="shared" si="1"/>
        <v>476</v>
      </c>
      <c r="F26" s="23">
        <f t="shared" si="1"/>
        <v>0</v>
      </c>
      <c r="G26" s="25">
        <f t="shared" si="1"/>
        <v>0</v>
      </c>
    </row>
    <row r="27" spans="1:7" x14ac:dyDescent="0.2">
      <c r="A27" s="71">
        <v>450</v>
      </c>
      <c r="B27" s="28">
        <f>ROUND((B$15*($E$8/50)^B$16)*$A27/1000,0)</f>
        <v>509</v>
      </c>
      <c r="C27" s="30">
        <f t="shared" ref="C27:G27" si="2">ROUND((C$15*($E$8/50)^C$16)*$A27/1000,0)</f>
        <v>677</v>
      </c>
      <c r="D27" s="28">
        <f t="shared" si="2"/>
        <v>549</v>
      </c>
      <c r="E27" s="30">
        <f t="shared" si="2"/>
        <v>715</v>
      </c>
      <c r="F27" s="28">
        <f t="shared" si="2"/>
        <v>0</v>
      </c>
      <c r="G27" s="30">
        <f t="shared" si="2"/>
        <v>0</v>
      </c>
    </row>
    <row r="28" spans="1:7" x14ac:dyDescent="0.2">
      <c r="A28" s="71">
        <v>600</v>
      </c>
      <c r="B28" s="28">
        <f>ROUND((B$17*($E$8/50)^B$18)*$A28/1000,0)</f>
        <v>678</v>
      </c>
      <c r="C28" s="30">
        <f t="shared" ref="C28:G28" si="3">ROUND((C$17*($E$8/50)^C$18)*$A28/1000,0)</f>
        <v>903</v>
      </c>
      <c r="D28" s="28">
        <f t="shared" si="3"/>
        <v>710</v>
      </c>
      <c r="E28" s="30">
        <f t="shared" si="3"/>
        <v>953</v>
      </c>
      <c r="F28" s="28">
        <f t="shared" si="3"/>
        <v>752</v>
      </c>
      <c r="G28" s="30">
        <f t="shared" si="3"/>
        <v>991</v>
      </c>
    </row>
    <row r="29" spans="1:7" ht="13.5" thickBot="1" x14ac:dyDescent="0.25">
      <c r="A29" s="72">
        <v>750</v>
      </c>
      <c r="B29" s="32">
        <f>ROUND((B$19*($E$8/50)^B$20)*$A29/1000,0)</f>
        <v>0</v>
      </c>
      <c r="C29" s="34">
        <f t="shared" ref="C29:G29" si="4">ROUND((C$19*($E$8/50)^C$20)*$A29/1000,0)</f>
        <v>0</v>
      </c>
      <c r="D29" s="32">
        <f t="shared" si="4"/>
        <v>863</v>
      </c>
      <c r="E29" s="34">
        <f t="shared" si="4"/>
        <v>1191</v>
      </c>
      <c r="F29" s="32">
        <f t="shared" si="4"/>
        <v>915</v>
      </c>
      <c r="G29" s="34">
        <f t="shared" si="4"/>
        <v>1238</v>
      </c>
    </row>
  </sheetData>
  <sheetProtection algorithmName="SHA-512" hashValue="HQMvZ3dGPJPIKErjMFs8mF3NiknZUfP0trBrIh+swpTLSN8LiECWjVMy/mwJiJxF8KQOw3ByNNRMQ0uHuQ2ZWA==" saltValue="+dcEC66bLzcDnjoOUY++QQ==" spinCount="100000" sheet="1" objects="1" scenarios="1"/>
  <mergeCells count="15">
    <mergeCell ref="B23:C23"/>
    <mergeCell ref="D23:E23"/>
    <mergeCell ref="F23:G23"/>
    <mergeCell ref="A6:D6"/>
    <mergeCell ref="A7:D7"/>
    <mergeCell ref="A8:D8"/>
    <mergeCell ref="H8:M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6:E26 B27:B29">
    <cfRule type="cellIs" dxfId="17" priority="22" operator="equal">
      <formula>0</formula>
    </cfRule>
    <cfRule type="cellIs" dxfId="16" priority="23" operator="notBetween">
      <formula>$L$10</formula>
      <formula>$L$11</formula>
    </cfRule>
    <cfRule type="cellIs" dxfId="15" priority="24" operator="between">
      <formula>$L$10</formula>
      <formula>$L$11</formula>
    </cfRule>
  </conditionalFormatting>
  <conditionalFormatting sqref="F26:G26">
    <cfRule type="cellIs" dxfId="14" priority="19" operator="equal">
      <formula>0</formula>
    </cfRule>
    <cfRule type="cellIs" dxfId="13" priority="20" operator="notBetween">
      <formula>$L$10</formula>
      <formula>$L$11</formula>
    </cfRule>
    <cfRule type="cellIs" dxfId="12" priority="21" operator="between">
      <formula>$L$10</formula>
      <formula>$L$11</formula>
    </cfRule>
  </conditionalFormatting>
  <conditionalFormatting sqref="C27:G27">
    <cfRule type="cellIs" dxfId="11" priority="7" operator="equal">
      <formula>0</formula>
    </cfRule>
    <cfRule type="cellIs" dxfId="10" priority="8" operator="notBetween">
      <formula>$L$10</formula>
      <formula>$L$11</formula>
    </cfRule>
    <cfRule type="cellIs" dxfId="9" priority="9" operator="between">
      <formula>$L$10</formula>
      <formula>$L$11</formula>
    </cfRule>
  </conditionalFormatting>
  <conditionalFormatting sqref="C28:G28">
    <cfRule type="cellIs" dxfId="8" priority="4" operator="equal">
      <formula>0</formula>
    </cfRule>
    <cfRule type="cellIs" dxfId="7" priority="5" operator="notBetween">
      <formula>$L$10</formula>
      <formula>$L$11</formula>
    </cfRule>
    <cfRule type="cellIs" dxfId="6" priority="6" operator="between">
      <formula>$L$10</formula>
      <formula>$L$11</formula>
    </cfRule>
  </conditionalFormatting>
  <conditionalFormatting sqref="C29:G29">
    <cfRule type="cellIs" dxfId="5" priority="1" operator="equal">
      <formula>0</formula>
    </cfRule>
    <cfRule type="cellIs" dxfId="4" priority="2" operator="notBetween">
      <formula>$L$10</formula>
      <formula>$L$11</formula>
    </cfRule>
    <cfRule type="cellIs" dxfId="3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8529A303-509E-474D-89CF-0AC53EB9BE89}">
      <formula1>$O$1:$O$2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5909-A93C-4767-8654-468747893BB5}">
  <dimension ref="A1:P18"/>
  <sheetViews>
    <sheetView tabSelected="1" workbookViewId="0">
      <selection activeCell="U50" sqref="U50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16" x14ac:dyDescent="0.2">
      <c r="A1" s="94" t="s">
        <v>45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>
        <f>IF(A1="Arran",1,)</f>
        <v>1</v>
      </c>
      <c r="O1" s="66" t="s">
        <v>45</v>
      </c>
      <c r="P1" s="64"/>
    </row>
    <row r="2" spans="1:16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/>
    </row>
    <row r="3" spans="1:16" ht="13.5" thickBot="1" x14ac:dyDescent="0.25">
      <c r="N3" s="65"/>
      <c r="O3" s="65"/>
    </row>
    <row r="4" spans="1:16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16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16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16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16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16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16" ht="16.5" hidden="1" customHeight="1" x14ac:dyDescent="0.2">
      <c r="L10" s="1">
        <f>K4-(K4*(L5/100))</f>
        <v>950</v>
      </c>
    </row>
    <row r="11" spans="1:16" hidden="1" x14ac:dyDescent="0.2">
      <c r="L11" s="1">
        <f>K4+(K4*(L5/100))</f>
        <v>1050</v>
      </c>
    </row>
    <row r="12" spans="1:16" hidden="1" x14ac:dyDescent="0.2"/>
    <row r="13" spans="1:16" s="4" customFormat="1" ht="12" hidden="1" x14ac:dyDescent="0.2">
      <c r="A13" s="2" t="s">
        <v>14</v>
      </c>
      <c r="B13" s="3">
        <v>1174</v>
      </c>
      <c r="C13" s="3">
        <v>1420</v>
      </c>
    </row>
    <row r="14" spans="1:16" s="7" customFormat="1" ht="10.5" hidden="1" x14ac:dyDescent="0.15">
      <c r="A14" s="5" t="s">
        <v>41</v>
      </c>
      <c r="B14" s="6">
        <v>1.2695000000000001</v>
      </c>
      <c r="C14" s="6">
        <v>1.2602</v>
      </c>
    </row>
    <row r="15" spans="1:16" ht="13.5" thickBot="1" x14ac:dyDescent="0.25">
      <c r="A15" s="8"/>
      <c r="B15" s="8"/>
      <c r="C15" s="8"/>
    </row>
    <row r="16" spans="1:16" x14ac:dyDescent="0.2">
      <c r="A16" s="11" t="s">
        <v>3</v>
      </c>
      <c r="B16" s="11">
        <v>1400</v>
      </c>
      <c r="C16" s="86">
        <v>1700</v>
      </c>
    </row>
    <row r="17" spans="1:3" ht="13.5" thickBot="1" x14ac:dyDescent="0.25">
      <c r="A17" s="18" t="s">
        <v>5</v>
      </c>
      <c r="B17" s="18" t="s">
        <v>1</v>
      </c>
      <c r="C17" s="85" t="s">
        <v>1</v>
      </c>
    </row>
    <row r="18" spans="1:3" ht="13.5" thickBot="1" x14ac:dyDescent="0.25">
      <c r="A18" s="87">
        <v>500</v>
      </c>
      <c r="B18" s="89">
        <f t="shared" ref="B18" si="0">ROUND((B$13*($E$8/50)^B$14)*$A18/1000,0)</f>
        <v>307</v>
      </c>
      <c r="C18" s="88">
        <f t="shared" ref="C18" si="1">IF($N$1="3",0,ROUND((C$13*($E$8/50)^C$14)*$A18/1000,0))</f>
        <v>373</v>
      </c>
    </row>
  </sheetData>
  <sheetProtection algorithmName="SHA-512" hashValue="OJBBfrk1Faun5Ql4jdK062w8sm11CxM7BXQazZhpXS+aX1gs5gRAk7LKE/rQQNljayOpc1xsQNHbjyG0GPYIiQ==" saltValue="liQzvOP8S+oNrLmFLLQkww==" spinCount="100000" sheet="1" objects="1" scenarios="1"/>
  <mergeCells count="12">
    <mergeCell ref="A1:M2"/>
    <mergeCell ref="A4:D4"/>
    <mergeCell ref="H4:J4"/>
    <mergeCell ref="K4:L4"/>
    <mergeCell ref="A5:D5"/>
    <mergeCell ref="H5:K5"/>
    <mergeCell ref="A6:D6"/>
    <mergeCell ref="A7:D7"/>
    <mergeCell ref="A8:D8"/>
    <mergeCell ref="H8:M8"/>
    <mergeCell ref="A9:D9"/>
    <mergeCell ref="H9:M9"/>
  </mergeCells>
  <conditionalFormatting sqref="B18:C18">
    <cfRule type="cellIs" dxfId="2" priority="13" operator="equal">
      <formula>0</formula>
    </cfRule>
    <cfRule type="cellIs" dxfId="1" priority="14" operator="notBetween">
      <formula>$L$10</formula>
      <formula>$L$11</formula>
    </cfRule>
    <cfRule type="cellIs" dxfId="0" priority="15" operator="between">
      <formula>$L$10</formula>
      <formula>$L$11</formula>
    </cfRule>
  </conditionalFormatting>
  <dataValidations count="1">
    <dataValidation type="list" allowBlank="1" showInputMessage="1" showErrorMessage="1" sqref="A1:M2" xr:uid="{0FC30993-926B-4F9C-AF70-FC3CE1640243}">
      <formula1>$O$1:$O$1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1B25-D676-4B03-ADE8-7F7606EF59EA}">
  <dimension ref="A1:V35"/>
  <sheetViews>
    <sheetView workbookViewId="0">
      <selection activeCell="A10" sqref="A10:XFD15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22" x14ac:dyDescent="0.2">
      <c r="A1" s="94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 t="str">
        <f>IF(A1="Hygiene",1,)&amp;IF(A1="Ventil Hygiene",2,)</f>
        <v>1</v>
      </c>
      <c r="O1" s="66" t="s">
        <v>30</v>
      </c>
      <c r="P1" s="64"/>
    </row>
    <row r="2" spans="1:22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 t="s">
        <v>31</v>
      </c>
    </row>
    <row r="3" spans="1:22" ht="13.5" thickBot="1" x14ac:dyDescent="0.25">
      <c r="N3" s="65"/>
      <c r="O3" s="65"/>
    </row>
    <row r="4" spans="1:22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22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22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22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22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22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22" ht="16.5" hidden="1" customHeight="1" x14ac:dyDescent="0.2">
      <c r="L10" s="1">
        <f>K4-(K4*(L5/100))</f>
        <v>950</v>
      </c>
    </row>
    <row r="11" spans="1:22" hidden="1" x14ac:dyDescent="0.2">
      <c r="L11" s="1">
        <f>K4+(K4*(L5/100))</f>
        <v>1050</v>
      </c>
    </row>
    <row r="12" spans="1:22" hidden="1" x14ac:dyDescent="0.2"/>
    <row r="13" spans="1:22" s="4" customFormat="1" ht="12" hidden="1" x14ac:dyDescent="0.2">
      <c r="A13" s="2" t="s">
        <v>14</v>
      </c>
      <c r="B13" s="3">
        <v>348</v>
      </c>
      <c r="C13" s="3">
        <v>630</v>
      </c>
      <c r="D13" s="3">
        <v>874</v>
      </c>
      <c r="E13" s="3">
        <v>449</v>
      </c>
      <c r="F13" s="3">
        <v>787</v>
      </c>
      <c r="G13" s="3">
        <v>1098</v>
      </c>
      <c r="H13" s="3">
        <v>498</v>
      </c>
      <c r="I13" s="3">
        <v>863</v>
      </c>
      <c r="J13" s="3">
        <v>1205</v>
      </c>
      <c r="K13" s="3">
        <v>546</v>
      </c>
      <c r="L13" s="3">
        <v>938</v>
      </c>
      <c r="M13" s="3">
        <v>1309</v>
      </c>
      <c r="N13" s="3">
        <v>593</v>
      </c>
      <c r="O13" s="3">
        <v>1012</v>
      </c>
      <c r="P13" s="3">
        <v>1410</v>
      </c>
      <c r="Q13" s="3">
        <v>639</v>
      </c>
      <c r="R13" s="3">
        <v>1085</v>
      </c>
      <c r="S13" s="3">
        <v>1510</v>
      </c>
      <c r="T13" s="3">
        <v>903</v>
      </c>
      <c r="U13" s="3">
        <v>1516</v>
      </c>
      <c r="V13" s="3">
        <v>2069</v>
      </c>
    </row>
    <row r="14" spans="1:22" s="7" customFormat="1" ht="10.5" hidden="1" x14ac:dyDescent="0.15">
      <c r="A14" s="5" t="s">
        <v>0</v>
      </c>
      <c r="B14" s="6">
        <v>1.3425</v>
      </c>
      <c r="C14" s="6">
        <v>1.2815000000000001</v>
      </c>
      <c r="D14" s="6">
        <v>1.2957000000000001</v>
      </c>
      <c r="E14" s="6">
        <v>1.3254999999999999</v>
      </c>
      <c r="F14" s="6">
        <v>1.2835000000000001</v>
      </c>
      <c r="G14" s="6">
        <v>1.3004</v>
      </c>
      <c r="H14" s="6">
        <v>1.3170999999999999</v>
      </c>
      <c r="I14" s="6">
        <v>1.2846</v>
      </c>
      <c r="J14" s="6">
        <v>1.3028</v>
      </c>
      <c r="K14" s="6">
        <v>1.3086</v>
      </c>
      <c r="L14" s="6">
        <v>1.2856000000000001</v>
      </c>
      <c r="M14" s="6">
        <v>1.3050999999999999</v>
      </c>
      <c r="N14" s="6">
        <v>1.3001</v>
      </c>
      <c r="O14" s="6">
        <v>1.2866</v>
      </c>
      <c r="P14" s="6">
        <v>1.3075000000000001</v>
      </c>
      <c r="Q14" s="6">
        <v>1.2916000000000001</v>
      </c>
      <c r="R14" s="6">
        <v>1.2876000000000001</v>
      </c>
      <c r="S14" s="6">
        <v>1.3098000000000001</v>
      </c>
      <c r="T14" s="6">
        <v>1.2988</v>
      </c>
      <c r="U14" s="6">
        <v>1.3042</v>
      </c>
      <c r="V14" s="6">
        <v>1.3418000000000001</v>
      </c>
    </row>
    <row r="15" spans="1:22" hidden="1" x14ac:dyDescent="0.2">
      <c r="A15" s="8"/>
      <c r="B15" s="9"/>
      <c r="C15" s="10"/>
      <c r="D15" s="8"/>
      <c r="E15" s="8"/>
      <c r="F15" s="9"/>
      <c r="G15" s="10"/>
      <c r="H15" s="8"/>
      <c r="I15" s="8"/>
      <c r="J15" s="9"/>
      <c r="K15" s="10"/>
      <c r="L15" s="8"/>
      <c r="M15" s="8"/>
      <c r="N15" s="9"/>
      <c r="O15" s="10"/>
      <c r="P15" s="8"/>
      <c r="Q15" s="8"/>
      <c r="R15" s="9"/>
      <c r="S15" s="10"/>
      <c r="T15" s="8"/>
      <c r="U15" s="8"/>
      <c r="V15" s="9"/>
    </row>
    <row r="16" spans="1:22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2">
      <c r="A17" s="45" t="s">
        <v>3</v>
      </c>
      <c r="B17" s="90">
        <v>300</v>
      </c>
      <c r="C17" s="91"/>
      <c r="D17" s="92"/>
      <c r="E17" s="90">
        <v>400</v>
      </c>
      <c r="F17" s="91"/>
      <c r="G17" s="92"/>
      <c r="H17" s="90">
        <v>450</v>
      </c>
      <c r="I17" s="91"/>
      <c r="J17" s="92"/>
      <c r="K17" s="90">
        <v>500</v>
      </c>
      <c r="L17" s="91"/>
      <c r="M17" s="92"/>
      <c r="N17" s="90">
        <v>550</v>
      </c>
      <c r="O17" s="91"/>
      <c r="P17" s="92"/>
      <c r="Q17" s="90">
        <v>600</v>
      </c>
      <c r="R17" s="91"/>
      <c r="S17" s="92"/>
      <c r="T17" s="90">
        <v>900</v>
      </c>
      <c r="U17" s="91"/>
      <c r="V17" s="92"/>
    </row>
    <row r="18" spans="1:22" x14ac:dyDescent="0.2">
      <c r="A18" s="46" t="s">
        <v>4</v>
      </c>
      <c r="B18" s="14">
        <v>10</v>
      </c>
      <c r="C18" s="15">
        <v>20</v>
      </c>
      <c r="D18" s="16">
        <v>30</v>
      </c>
      <c r="E18" s="14">
        <v>10</v>
      </c>
      <c r="F18" s="15">
        <v>20</v>
      </c>
      <c r="G18" s="16">
        <v>30</v>
      </c>
      <c r="H18" s="14">
        <v>10</v>
      </c>
      <c r="I18" s="15">
        <v>20</v>
      </c>
      <c r="J18" s="16">
        <v>30</v>
      </c>
      <c r="K18" s="14">
        <v>10</v>
      </c>
      <c r="L18" s="15">
        <v>20</v>
      </c>
      <c r="M18" s="16">
        <v>30</v>
      </c>
      <c r="N18" s="14">
        <v>10</v>
      </c>
      <c r="O18" s="15">
        <v>20</v>
      </c>
      <c r="P18" s="16">
        <v>30</v>
      </c>
      <c r="Q18" s="14">
        <v>10</v>
      </c>
      <c r="R18" s="15">
        <v>20</v>
      </c>
      <c r="S18" s="16">
        <v>30</v>
      </c>
      <c r="T18" s="14">
        <v>10</v>
      </c>
      <c r="U18" s="15">
        <v>20</v>
      </c>
      <c r="V18" s="16">
        <v>30</v>
      </c>
    </row>
    <row r="19" spans="1:22" ht="13.5" thickBot="1" x14ac:dyDescent="0.25">
      <c r="A19" s="47" t="s">
        <v>5</v>
      </c>
      <c r="B19" s="19" t="s">
        <v>1</v>
      </c>
      <c r="C19" s="20" t="s">
        <v>1</v>
      </c>
      <c r="D19" s="21" t="s">
        <v>1</v>
      </c>
      <c r="E19" s="19" t="s">
        <v>1</v>
      </c>
      <c r="F19" s="20" t="s">
        <v>1</v>
      </c>
      <c r="G19" s="21" t="s">
        <v>1</v>
      </c>
      <c r="H19" s="19" t="s">
        <v>1</v>
      </c>
      <c r="I19" s="20" t="s">
        <v>1</v>
      </c>
      <c r="J19" s="21" t="s">
        <v>1</v>
      </c>
      <c r="K19" s="19" t="s">
        <v>1</v>
      </c>
      <c r="L19" s="20" t="s">
        <v>1</v>
      </c>
      <c r="M19" s="21" t="s">
        <v>1</v>
      </c>
      <c r="N19" s="19" t="s">
        <v>1</v>
      </c>
      <c r="O19" s="20" t="s">
        <v>1</v>
      </c>
      <c r="P19" s="21" t="s">
        <v>1</v>
      </c>
      <c r="Q19" s="19" t="s">
        <v>1</v>
      </c>
      <c r="R19" s="20" t="s">
        <v>1</v>
      </c>
      <c r="S19" s="21" t="s">
        <v>1</v>
      </c>
      <c r="T19" s="19" t="s">
        <v>1</v>
      </c>
      <c r="U19" s="20" t="s">
        <v>1</v>
      </c>
      <c r="V19" s="21" t="s">
        <v>1</v>
      </c>
    </row>
    <row r="20" spans="1:22" x14ac:dyDescent="0.2">
      <c r="A20" s="22">
        <v>400</v>
      </c>
      <c r="B20" s="23">
        <f>ROUND((B$13*($E$8/50)^B$14)*$A20/1000,0)</f>
        <v>70</v>
      </c>
      <c r="C20" s="24">
        <f t="shared" ref="C20:V32" si="0">ROUND((C$13*($E$8/50)^C$14)*$A20/1000,0)</f>
        <v>131</v>
      </c>
      <c r="D20" s="25">
        <f t="shared" si="0"/>
        <v>180</v>
      </c>
      <c r="E20" s="23">
        <f t="shared" si="0"/>
        <v>91</v>
      </c>
      <c r="F20" s="24">
        <f t="shared" si="0"/>
        <v>163</v>
      </c>
      <c r="G20" s="25">
        <f t="shared" si="0"/>
        <v>226</v>
      </c>
      <c r="H20" s="23">
        <f t="shared" si="0"/>
        <v>102</v>
      </c>
      <c r="I20" s="24">
        <f t="shared" si="0"/>
        <v>179</v>
      </c>
      <c r="J20" s="25">
        <f t="shared" si="0"/>
        <v>248</v>
      </c>
      <c r="K20" s="23">
        <f t="shared" si="0"/>
        <v>112</v>
      </c>
      <c r="L20" s="24">
        <f t="shared" si="0"/>
        <v>195</v>
      </c>
      <c r="M20" s="25">
        <f t="shared" si="0"/>
        <v>269</v>
      </c>
      <c r="N20" s="23">
        <f>IF($N$1="2",0,ROUND((N$13*($E$8/50)^N$14)*$A20/1000,0))</f>
        <v>122</v>
      </c>
      <c r="O20" s="24">
        <f t="shared" ref="O20:P35" si="1">IF($N$1="2",0,ROUND((O$13*($E$8/50)^O$14)*$A20/1000,0))</f>
        <v>210</v>
      </c>
      <c r="P20" s="25">
        <f t="shared" si="1"/>
        <v>289</v>
      </c>
      <c r="Q20" s="23">
        <f t="shared" si="0"/>
        <v>132</v>
      </c>
      <c r="R20" s="24">
        <f t="shared" si="0"/>
        <v>225</v>
      </c>
      <c r="S20" s="25">
        <f t="shared" si="0"/>
        <v>309</v>
      </c>
      <c r="T20" s="23">
        <f t="shared" si="0"/>
        <v>186</v>
      </c>
      <c r="U20" s="24">
        <f t="shared" si="0"/>
        <v>311</v>
      </c>
      <c r="V20" s="25">
        <f t="shared" si="0"/>
        <v>417</v>
      </c>
    </row>
    <row r="21" spans="1:22" x14ac:dyDescent="0.2">
      <c r="A21" s="27">
        <v>500</v>
      </c>
      <c r="B21" s="28">
        <f t="shared" ref="B21:Q35" si="2">ROUND((B$13*($E$8/50)^B$14)*$A21/1000,0)</f>
        <v>88</v>
      </c>
      <c r="C21" s="29">
        <f t="shared" si="0"/>
        <v>164</v>
      </c>
      <c r="D21" s="30">
        <f t="shared" si="0"/>
        <v>225</v>
      </c>
      <c r="E21" s="28">
        <f t="shared" si="0"/>
        <v>114</v>
      </c>
      <c r="F21" s="29">
        <f t="shared" si="0"/>
        <v>204</v>
      </c>
      <c r="G21" s="30">
        <f t="shared" si="0"/>
        <v>283</v>
      </c>
      <c r="H21" s="28">
        <f t="shared" si="0"/>
        <v>127</v>
      </c>
      <c r="I21" s="29">
        <f t="shared" si="0"/>
        <v>224</v>
      </c>
      <c r="J21" s="30">
        <f t="shared" si="0"/>
        <v>310</v>
      </c>
      <c r="K21" s="28">
        <f t="shared" si="0"/>
        <v>140</v>
      </c>
      <c r="L21" s="29">
        <f t="shared" si="0"/>
        <v>243</v>
      </c>
      <c r="M21" s="30">
        <f t="shared" si="0"/>
        <v>336</v>
      </c>
      <c r="N21" s="28">
        <f t="shared" ref="N21:N35" si="3">IF($N$1="2",0,ROUND((N$13*($E$8/50)^N$14)*$A21/1000,0))</f>
        <v>153</v>
      </c>
      <c r="O21" s="29">
        <f t="shared" si="1"/>
        <v>262</v>
      </c>
      <c r="P21" s="30">
        <f t="shared" si="1"/>
        <v>362</v>
      </c>
      <c r="Q21" s="28">
        <f t="shared" si="0"/>
        <v>165</v>
      </c>
      <c r="R21" s="29">
        <f t="shared" si="0"/>
        <v>281</v>
      </c>
      <c r="S21" s="30">
        <f t="shared" si="0"/>
        <v>387</v>
      </c>
      <c r="T21" s="28">
        <f t="shared" si="0"/>
        <v>233</v>
      </c>
      <c r="U21" s="29">
        <f t="shared" si="0"/>
        <v>389</v>
      </c>
      <c r="V21" s="30">
        <f t="shared" si="0"/>
        <v>521</v>
      </c>
    </row>
    <row r="22" spans="1:22" x14ac:dyDescent="0.2">
      <c r="A22" s="27">
        <v>600</v>
      </c>
      <c r="B22" s="28">
        <f t="shared" si="2"/>
        <v>105</v>
      </c>
      <c r="C22" s="29">
        <f t="shared" si="0"/>
        <v>196</v>
      </c>
      <c r="D22" s="30">
        <f t="shared" si="0"/>
        <v>271</v>
      </c>
      <c r="E22" s="28">
        <f t="shared" si="0"/>
        <v>137</v>
      </c>
      <c r="F22" s="29">
        <f t="shared" si="0"/>
        <v>245</v>
      </c>
      <c r="G22" s="30">
        <f t="shared" si="0"/>
        <v>339</v>
      </c>
      <c r="H22" s="28">
        <f t="shared" si="0"/>
        <v>152</v>
      </c>
      <c r="I22" s="29">
        <f t="shared" si="0"/>
        <v>269</v>
      </c>
      <c r="J22" s="30">
        <f t="shared" si="0"/>
        <v>372</v>
      </c>
      <c r="K22" s="28">
        <f t="shared" si="0"/>
        <v>168</v>
      </c>
      <c r="L22" s="29">
        <f t="shared" si="0"/>
        <v>292</v>
      </c>
      <c r="M22" s="30">
        <f t="shared" si="0"/>
        <v>403</v>
      </c>
      <c r="N22" s="28">
        <f t="shared" si="3"/>
        <v>183</v>
      </c>
      <c r="O22" s="29">
        <f t="shared" si="1"/>
        <v>315</v>
      </c>
      <c r="P22" s="30">
        <f t="shared" si="1"/>
        <v>434</v>
      </c>
      <c r="Q22" s="28">
        <f t="shared" si="0"/>
        <v>198</v>
      </c>
      <c r="R22" s="29">
        <f t="shared" si="0"/>
        <v>337</v>
      </c>
      <c r="S22" s="30">
        <f t="shared" si="0"/>
        <v>464</v>
      </c>
      <c r="T22" s="28">
        <f t="shared" si="0"/>
        <v>279</v>
      </c>
      <c r="U22" s="29">
        <f t="shared" si="0"/>
        <v>467</v>
      </c>
      <c r="V22" s="30">
        <f t="shared" si="0"/>
        <v>626</v>
      </c>
    </row>
    <row r="23" spans="1:22" x14ac:dyDescent="0.2">
      <c r="A23" s="27">
        <v>700</v>
      </c>
      <c r="B23" s="28">
        <f t="shared" si="2"/>
        <v>123</v>
      </c>
      <c r="C23" s="29">
        <f t="shared" si="0"/>
        <v>229</v>
      </c>
      <c r="D23" s="30">
        <f t="shared" si="0"/>
        <v>316</v>
      </c>
      <c r="E23" s="28">
        <f t="shared" si="0"/>
        <v>160</v>
      </c>
      <c r="F23" s="29">
        <f t="shared" si="0"/>
        <v>286</v>
      </c>
      <c r="G23" s="30">
        <f t="shared" si="0"/>
        <v>396</v>
      </c>
      <c r="H23" s="28">
        <f t="shared" si="0"/>
        <v>178</v>
      </c>
      <c r="I23" s="29">
        <f t="shared" si="0"/>
        <v>313</v>
      </c>
      <c r="J23" s="30">
        <f t="shared" si="0"/>
        <v>434</v>
      </c>
      <c r="K23" s="28">
        <f t="shared" si="0"/>
        <v>196</v>
      </c>
      <c r="L23" s="29">
        <f t="shared" si="0"/>
        <v>340</v>
      </c>
      <c r="M23" s="30">
        <f t="shared" si="0"/>
        <v>470</v>
      </c>
      <c r="N23" s="28">
        <f t="shared" si="3"/>
        <v>214</v>
      </c>
      <c r="O23" s="29">
        <f t="shared" si="1"/>
        <v>367</v>
      </c>
      <c r="P23" s="30">
        <f t="shared" si="1"/>
        <v>506</v>
      </c>
      <c r="Q23" s="28">
        <f t="shared" si="0"/>
        <v>231</v>
      </c>
      <c r="R23" s="29">
        <f t="shared" si="0"/>
        <v>393</v>
      </c>
      <c r="S23" s="30">
        <f t="shared" si="0"/>
        <v>541</v>
      </c>
      <c r="T23" s="28">
        <f t="shared" si="0"/>
        <v>326</v>
      </c>
      <c r="U23" s="29">
        <f t="shared" si="0"/>
        <v>545</v>
      </c>
      <c r="V23" s="30">
        <f t="shared" si="0"/>
        <v>730</v>
      </c>
    </row>
    <row r="24" spans="1:22" x14ac:dyDescent="0.2">
      <c r="A24" s="27">
        <v>800</v>
      </c>
      <c r="B24" s="28">
        <f t="shared" si="2"/>
        <v>140</v>
      </c>
      <c r="C24" s="29">
        <f t="shared" si="0"/>
        <v>262</v>
      </c>
      <c r="D24" s="30">
        <f t="shared" si="0"/>
        <v>361</v>
      </c>
      <c r="E24" s="28">
        <f t="shared" si="0"/>
        <v>183</v>
      </c>
      <c r="F24" s="29">
        <f t="shared" si="0"/>
        <v>327</v>
      </c>
      <c r="G24" s="30">
        <f t="shared" si="0"/>
        <v>452</v>
      </c>
      <c r="H24" s="28">
        <f t="shared" si="0"/>
        <v>203</v>
      </c>
      <c r="I24" s="29">
        <f t="shared" si="0"/>
        <v>358</v>
      </c>
      <c r="J24" s="30">
        <f t="shared" si="0"/>
        <v>496</v>
      </c>
      <c r="K24" s="28">
        <f t="shared" si="0"/>
        <v>224</v>
      </c>
      <c r="L24" s="29">
        <f t="shared" si="0"/>
        <v>389</v>
      </c>
      <c r="M24" s="30">
        <f t="shared" si="0"/>
        <v>538</v>
      </c>
      <c r="N24" s="28">
        <f t="shared" si="3"/>
        <v>244</v>
      </c>
      <c r="O24" s="29">
        <f t="shared" si="1"/>
        <v>420</v>
      </c>
      <c r="P24" s="30">
        <f t="shared" si="1"/>
        <v>578</v>
      </c>
      <c r="Q24" s="28">
        <f t="shared" si="0"/>
        <v>264</v>
      </c>
      <c r="R24" s="29">
        <f t="shared" si="0"/>
        <v>450</v>
      </c>
      <c r="S24" s="30">
        <f t="shared" si="0"/>
        <v>619</v>
      </c>
      <c r="T24" s="28">
        <f t="shared" si="0"/>
        <v>372</v>
      </c>
      <c r="U24" s="29">
        <f t="shared" si="0"/>
        <v>623</v>
      </c>
      <c r="V24" s="30">
        <f t="shared" si="0"/>
        <v>834</v>
      </c>
    </row>
    <row r="25" spans="1:22" x14ac:dyDescent="0.2">
      <c r="A25" s="27">
        <v>900</v>
      </c>
      <c r="B25" s="28">
        <f t="shared" si="2"/>
        <v>158</v>
      </c>
      <c r="C25" s="29">
        <f t="shared" si="0"/>
        <v>295</v>
      </c>
      <c r="D25" s="30">
        <f t="shared" si="0"/>
        <v>406</v>
      </c>
      <c r="E25" s="28">
        <f t="shared" si="0"/>
        <v>205</v>
      </c>
      <c r="F25" s="29">
        <f t="shared" si="0"/>
        <v>368</v>
      </c>
      <c r="G25" s="30">
        <f t="shared" si="0"/>
        <v>509</v>
      </c>
      <c r="H25" s="28">
        <f t="shared" si="0"/>
        <v>229</v>
      </c>
      <c r="I25" s="29">
        <f t="shared" si="0"/>
        <v>403</v>
      </c>
      <c r="J25" s="30">
        <f t="shared" si="0"/>
        <v>557</v>
      </c>
      <c r="K25" s="28">
        <f t="shared" si="0"/>
        <v>252</v>
      </c>
      <c r="L25" s="29">
        <f t="shared" si="0"/>
        <v>438</v>
      </c>
      <c r="M25" s="30">
        <f t="shared" si="0"/>
        <v>605</v>
      </c>
      <c r="N25" s="28">
        <f t="shared" si="3"/>
        <v>275</v>
      </c>
      <c r="O25" s="29">
        <f t="shared" si="1"/>
        <v>472</v>
      </c>
      <c r="P25" s="30">
        <f t="shared" si="1"/>
        <v>651</v>
      </c>
      <c r="Q25" s="28">
        <f t="shared" si="0"/>
        <v>297</v>
      </c>
      <c r="R25" s="29">
        <f t="shared" si="0"/>
        <v>506</v>
      </c>
      <c r="S25" s="30">
        <f t="shared" si="0"/>
        <v>696</v>
      </c>
      <c r="T25" s="28">
        <f t="shared" si="0"/>
        <v>419</v>
      </c>
      <c r="U25" s="29">
        <f t="shared" si="0"/>
        <v>701</v>
      </c>
      <c r="V25" s="30">
        <f t="shared" si="0"/>
        <v>938</v>
      </c>
    </row>
    <row r="26" spans="1:22" x14ac:dyDescent="0.2">
      <c r="A26" s="27">
        <v>1000</v>
      </c>
      <c r="B26" s="28">
        <f t="shared" si="2"/>
        <v>175</v>
      </c>
      <c r="C26" s="29">
        <f t="shared" si="0"/>
        <v>327</v>
      </c>
      <c r="D26" s="30">
        <f t="shared" si="0"/>
        <v>451</v>
      </c>
      <c r="E26" s="28">
        <f t="shared" si="0"/>
        <v>228</v>
      </c>
      <c r="F26" s="29">
        <f t="shared" si="0"/>
        <v>409</v>
      </c>
      <c r="G26" s="30">
        <f t="shared" si="0"/>
        <v>565</v>
      </c>
      <c r="H26" s="28">
        <f t="shared" si="0"/>
        <v>254</v>
      </c>
      <c r="I26" s="29">
        <f t="shared" si="0"/>
        <v>448</v>
      </c>
      <c r="J26" s="30">
        <f t="shared" si="0"/>
        <v>619</v>
      </c>
      <c r="K26" s="28">
        <f t="shared" si="0"/>
        <v>280</v>
      </c>
      <c r="L26" s="29">
        <f t="shared" si="0"/>
        <v>486</v>
      </c>
      <c r="M26" s="30">
        <f t="shared" si="0"/>
        <v>672</v>
      </c>
      <c r="N26" s="28">
        <f t="shared" si="3"/>
        <v>305</v>
      </c>
      <c r="O26" s="29">
        <f t="shared" si="1"/>
        <v>525</v>
      </c>
      <c r="P26" s="30">
        <f t="shared" si="1"/>
        <v>723</v>
      </c>
      <c r="Q26" s="28">
        <f t="shared" si="0"/>
        <v>330</v>
      </c>
      <c r="R26" s="29">
        <f t="shared" si="0"/>
        <v>562</v>
      </c>
      <c r="S26" s="30">
        <f t="shared" si="0"/>
        <v>773</v>
      </c>
      <c r="T26" s="28">
        <f t="shared" si="0"/>
        <v>465</v>
      </c>
      <c r="U26" s="29">
        <f t="shared" si="0"/>
        <v>779</v>
      </c>
      <c r="V26" s="30">
        <f t="shared" si="0"/>
        <v>1043</v>
      </c>
    </row>
    <row r="27" spans="1:22" x14ac:dyDescent="0.2">
      <c r="A27" s="27">
        <v>1100</v>
      </c>
      <c r="B27" s="28">
        <f t="shared" si="2"/>
        <v>193</v>
      </c>
      <c r="C27" s="29">
        <f t="shared" si="0"/>
        <v>360</v>
      </c>
      <c r="D27" s="30">
        <f t="shared" si="0"/>
        <v>496</v>
      </c>
      <c r="E27" s="28">
        <f t="shared" si="0"/>
        <v>251</v>
      </c>
      <c r="F27" s="29">
        <f t="shared" si="0"/>
        <v>449</v>
      </c>
      <c r="G27" s="30">
        <f t="shared" si="0"/>
        <v>622</v>
      </c>
      <c r="H27" s="28">
        <f t="shared" si="0"/>
        <v>280</v>
      </c>
      <c r="I27" s="29">
        <f t="shared" si="0"/>
        <v>493</v>
      </c>
      <c r="J27" s="30">
        <f t="shared" si="0"/>
        <v>681</v>
      </c>
      <c r="K27" s="28">
        <f t="shared" si="0"/>
        <v>308</v>
      </c>
      <c r="L27" s="29">
        <f t="shared" si="0"/>
        <v>535</v>
      </c>
      <c r="M27" s="30">
        <f t="shared" si="0"/>
        <v>739</v>
      </c>
      <c r="N27" s="28">
        <f t="shared" si="3"/>
        <v>336</v>
      </c>
      <c r="O27" s="29">
        <f t="shared" si="1"/>
        <v>577</v>
      </c>
      <c r="P27" s="30">
        <f t="shared" si="1"/>
        <v>795</v>
      </c>
      <c r="Q27" s="28">
        <f t="shared" si="0"/>
        <v>363</v>
      </c>
      <c r="R27" s="29">
        <f t="shared" si="0"/>
        <v>618</v>
      </c>
      <c r="S27" s="30">
        <f t="shared" si="0"/>
        <v>851</v>
      </c>
      <c r="T27" s="28">
        <f t="shared" si="0"/>
        <v>512</v>
      </c>
      <c r="U27" s="29">
        <f t="shared" si="0"/>
        <v>857</v>
      </c>
      <c r="V27" s="30">
        <f t="shared" si="0"/>
        <v>1147</v>
      </c>
    </row>
    <row r="28" spans="1:22" x14ac:dyDescent="0.2">
      <c r="A28" s="27">
        <v>1200</v>
      </c>
      <c r="B28" s="28">
        <f t="shared" si="2"/>
        <v>210</v>
      </c>
      <c r="C28" s="29">
        <f t="shared" si="0"/>
        <v>393</v>
      </c>
      <c r="D28" s="30">
        <f t="shared" si="0"/>
        <v>541</v>
      </c>
      <c r="E28" s="28">
        <f t="shared" si="0"/>
        <v>274</v>
      </c>
      <c r="F28" s="29">
        <f t="shared" si="0"/>
        <v>490</v>
      </c>
      <c r="G28" s="30">
        <f t="shared" si="0"/>
        <v>678</v>
      </c>
      <c r="H28" s="28">
        <f t="shared" si="0"/>
        <v>305</v>
      </c>
      <c r="I28" s="29">
        <f t="shared" si="0"/>
        <v>537</v>
      </c>
      <c r="J28" s="30">
        <f t="shared" si="0"/>
        <v>743</v>
      </c>
      <c r="K28" s="28">
        <f t="shared" si="0"/>
        <v>336</v>
      </c>
      <c r="L28" s="29">
        <f t="shared" si="0"/>
        <v>584</v>
      </c>
      <c r="M28" s="30">
        <f t="shared" si="0"/>
        <v>806</v>
      </c>
      <c r="N28" s="28">
        <f t="shared" si="3"/>
        <v>366</v>
      </c>
      <c r="O28" s="29">
        <f t="shared" si="1"/>
        <v>629</v>
      </c>
      <c r="P28" s="30">
        <f t="shared" si="1"/>
        <v>868</v>
      </c>
      <c r="Q28" s="28">
        <f t="shared" si="0"/>
        <v>396</v>
      </c>
      <c r="R28" s="29">
        <f t="shared" si="0"/>
        <v>674</v>
      </c>
      <c r="S28" s="30">
        <f t="shared" si="0"/>
        <v>928</v>
      </c>
      <c r="T28" s="28">
        <f t="shared" si="0"/>
        <v>558</v>
      </c>
      <c r="U28" s="29">
        <f t="shared" si="0"/>
        <v>934</v>
      </c>
      <c r="V28" s="30">
        <f t="shared" si="0"/>
        <v>1251</v>
      </c>
    </row>
    <row r="29" spans="1:22" x14ac:dyDescent="0.2">
      <c r="A29" s="27">
        <v>1400</v>
      </c>
      <c r="B29" s="28">
        <f t="shared" si="2"/>
        <v>245</v>
      </c>
      <c r="C29" s="29">
        <f t="shared" si="0"/>
        <v>458</v>
      </c>
      <c r="D29" s="30">
        <f t="shared" si="0"/>
        <v>631</v>
      </c>
      <c r="E29" s="28">
        <f t="shared" si="0"/>
        <v>319</v>
      </c>
      <c r="F29" s="29">
        <f t="shared" si="0"/>
        <v>572</v>
      </c>
      <c r="G29" s="30">
        <f t="shared" si="0"/>
        <v>791</v>
      </c>
      <c r="H29" s="28">
        <f t="shared" si="0"/>
        <v>356</v>
      </c>
      <c r="I29" s="29">
        <f t="shared" si="0"/>
        <v>627</v>
      </c>
      <c r="J29" s="30">
        <f t="shared" si="0"/>
        <v>867</v>
      </c>
      <c r="K29" s="28">
        <f t="shared" si="0"/>
        <v>392</v>
      </c>
      <c r="L29" s="29">
        <f t="shared" si="0"/>
        <v>681</v>
      </c>
      <c r="M29" s="30">
        <f t="shared" si="0"/>
        <v>941</v>
      </c>
      <c r="N29" s="28">
        <f t="shared" si="3"/>
        <v>427</v>
      </c>
      <c r="O29" s="29">
        <f t="shared" si="1"/>
        <v>734</v>
      </c>
      <c r="P29" s="30">
        <f t="shared" si="1"/>
        <v>1012</v>
      </c>
      <c r="Q29" s="28">
        <f t="shared" si="0"/>
        <v>462</v>
      </c>
      <c r="R29" s="29">
        <f t="shared" si="0"/>
        <v>787</v>
      </c>
      <c r="S29" s="30">
        <f t="shared" si="0"/>
        <v>1083</v>
      </c>
      <c r="T29" s="28">
        <f t="shared" si="0"/>
        <v>651</v>
      </c>
      <c r="U29" s="29">
        <f t="shared" si="0"/>
        <v>1090</v>
      </c>
      <c r="V29" s="30">
        <f t="shared" si="0"/>
        <v>1460</v>
      </c>
    </row>
    <row r="30" spans="1:22" x14ac:dyDescent="0.2">
      <c r="A30" s="27">
        <v>1600</v>
      </c>
      <c r="B30" s="28">
        <f t="shared" si="2"/>
        <v>280</v>
      </c>
      <c r="C30" s="29">
        <f t="shared" si="0"/>
        <v>524</v>
      </c>
      <c r="D30" s="30">
        <f t="shared" si="0"/>
        <v>721</v>
      </c>
      <c r="E30" s="28">
        <f t="shared" si="0"/>
        <v>365</v>
      </c>
      <c r="F30" s="29">
        <f t="shared" si="0"/>
        <v>654</v>
      </c>
      <c r="G30" s="30">
        <f t="shared" si="0"/>
        <v>904</v>
      </c>
      <c r="H30" s="28">
        <f t="shared" si="0"/>
        <v>407</v>
      </c>
      <c r="I30" s="29">
        <f t="shared" si="0"/>
        <v>716</v>
      </c>
      <c r="J30" s="30">
        <f t="shared" si="0"/>
        <v>991</v>
      </c>
      <c r="K30" s="28">
        <f t="shared" si="0"/>
        <v>448</v>
      </c>
      <c r="L30" s="29">
        <f t="shared" si="0"/>
        <v>778</v>
      </c>
      <c r="M30" s="30">
        <f t="shared" si="0"/>
        <v>1075</v>
      </c>
      <c r="N30" s="28">
        <f t="shared" si="3"/>
        <v>488</v>
      </c>
      <c r="O30" s="29">
        <f t="shared" si="1"/>
        <v>839</v>
      </c>
      <c r="P30" s="30">
        <f t="shared" si="1"/>
        <v>1157</v>
      </c>
      <c r="Q30" s="28">
        <f t="shared" si="0"/>
        <v>529</v>
      </c>
      <c r="R30" s="29">
        <f t="shared" si="0"/>
        <v>899</v>
      </c>
      <c r="S30" s="30">
        <f t="shared" si="0"/>
        <v>1237</v>
      </c>
      <c r="T30" s="28">
        <f t="shared" si="0"/>
        <v>744</v>
      </c>
      <c r="U30" s="29">
        <f t="shared" si="0"/>
        <v>1246</v>
      </c>
      <c r="V30" s="30">
        <f t="shared" si="0"/>
        <v>1668</v>
      </c>
    </row>
    <row r="31" spans="1:22" x14ac:dyDescent="0.2">
      <c r="A31" s="27">
        <v>1800</v>
      </c>
      <c r="B31" s="28">
        <f t="shared" si="2"/>
        <v>316</v>
      </c>
      <c r="C31" s="29">
        <f t="shared" si="0"/>
        <v>589</v>
      </c>
      <c r="D31" s="30">
        <f t="shared" si="0"/>
        <v>812</v>
      </c>
      <c r="E31" s="28">
        <f t="shared" si="0"/>
        <v>411</v>
      </c>
      <c r="F31" s="29">
        <f t="shared" si="0"/>
        <v>735</v>
      </c>
      <c r="G31" s="30">
        <f t="shared" si="0"/>
        <v>1017</v>
      </c>
      <c r="H31" s="28">
        <f t="shared" si="0"/>
        <v>457</v>
      </c>
      <c r="I31" s="29">
        <f t="shared" si="0"/>
        <v>806</v>
      </c>
      <c r="J31" s="30">
        <f t="shared" si="0"/>
        <v>1115</v>
      </c>
      <c r="K31" s="28">
        <f t="shared" si="0"/>
        <v>504</v>
      </c>
      <c r="L31" s="29">
        <f t="shared" si="0"/>
        <v>876</v>
      </c>
      <c r="M31" s="30">
        <f t="shared" si="0"/>
        <v>1210</v>
      </c>
      <c r="N31" s="28">
        <f t="shared" si="3"/>
        <v>549</v>
      </c>
      <c r="O31" s="29">
        <f t="shared" si="1"/>
        <v>944</v>
      </c>
      <c r="P31" s="30">
        <f t="shared" si="1"/>
        <v>1301</v>
      </c>
      <c r="Q31" s="28">
        <f t="shared" si="0"/>
        <v>595</v>
      </c>
      <c r="R31" s="29">
        <f t="shared" si="0"/>
        <v>1012</v>
      </c>
      <c r="S31" s="30">
        <f t="shared" si="0"/>
        <v>1392</v>
      </c>
      <c r="T31" s="28">
        <f t="shared" si="0"/>
        <v>837</v>
      </c>
      <c r="U31" s="29">
        <f t="shared" si="0"/>
        <v>1402</v>
      </c>
      <c r="V31" s="30">
        <f t="shared" si="0"/>
        <v>1877</v>
      </c>
    </row>
    <row r="32" spans="1:22" x14ac:dyDescent="0.2">
      <c r="A32" s="27">
        <v>2000</v>
      </c>
      <c r="B32" s="28">
        <f t="shared" si="2"/>
        <v>351</v>
      </c>
      <c r="C32" s="29">
        <f t="shared" si="0"/>
        <v>655</v>
      </c>
      <c r="D32" s="30">
        <f t="shared" si="0"/>
        <v>902</v>
      </c>
      <c r="E32" s="28">
        <f t="shared" si="0"/>
        <v>456</v>
      </c>
      <c r="F32" s="29">
        <f t="shared" si="0"/>
        <v>817</v>
      </c>
      <c r="G32" s="30">
        <f t="shared" si="0"/>
        <v>1130</v>
      </c>
      <c r="H32" s="28">
        <f t="shared" si="0"/>
        <v>508</v>
      </c>
      <c r="I32" s="29">
        <f t="shared" si="0"/>
        <v>895</v>
      </c>
      <c r="J32" s="30">
        <f t="shared" si="0"/>
        <v>1239</v>
      </c>
      <c r="K32" s="28">
        <f t="shared" si="0"/>
        <v>560</v>
      </c>
      <c r="L32" s="29">
        <f t="shared" si="0"/>
        <v>973</v>
      </c>
      <c r="M32" s="30">
        <f t="shared" si="0"/>
        <v>1344</v>
      </c>
      <c r="N32" s="28">
        <f t="shared" si="3"/>
        <v>610</v>
      </c>
      <c r="O32" s="29">
        <f t="shared" si="1"/>
        <v>1049</v>
      </c>
      <c r="P32" s="30">
        <f t="shared" si="1"/>
        <v>1446</v>
      </c>
      <c r="Q32" s="28">
        <f t="shared" si="0"/>
        <v>661</v>
      </c>
      <c r="R32" s="29">
        <f t="shared" ref="R32:V35" si="4">ROUND((R$13*($E$8/50)^R$14)*$A32/1000,0)</f>
        <v>1124</v>
      </c>
      <c r="S32" s="30">
        <f t="shared" si="4"/>
        <v>1547</v>
      </c>
      <c r="T32" s="28">
        <f t="shared" si="4"/>
        <v>930</v>
      </c>
      <c r="U32" s="29">
        <f t="shared" si="4"/>
        <v>1557</v>
      </c>
      <c r="V32" s="30">
        <f t="shared" si="4"/>
        <v>2085</v>
      </c>
    </row>
    <row r="33" spans="1:22" x14ac:dyDescent="0.2">
      <c r="A33" s="27">
        <v>2300</v>
      </c>
      <c r="B33" s="28">
        <f t="shared" si="2"/>
        <v>403</v>
      </c>
      <c r="C33" s="29">
        <f t="shared" si="2"/>
        <v>753</v>
      </c>
      <c r="D33" s="30">
        <f t="shared" si="2"/>
        <v>1037</v>
      </c>
      <c r="E33" s="28">
        <f t="shared" si="2"/>
        <v>525</v>
      </c>
      <c r="F33" s="29">
        <f t="shared" si="2"/>
        <v>940</v>
      </c>
      <c r="G33" s="30">
        <f t="shared" si="2"/>
        <v>1300</v>
      </c>
      <c r="H33" s="28">
        <f t="shared" si="2"/>
        <v>584</v>
      </c>
      <c r="I33" s="29">
        <f t="shared" si="2"/>
        <v>1030</v>
      </c>
      <c r="J33" s="30">
        <f t="shared" si="2"/>
        <v>1425</v>
      </c>
      <c r="K33" s="28">
        <f t="shared" si="2"/>
        <v>644</v>
      </c>
      <c r="L33" s="29">
        <f t="shared" si="2"/>
        <v>1119</v>
      </c>
      <c r="M33" s="30">
        <f t="shared" si="2"/>
        <v>1546</v>
      </c>
      <c r="N33" s="28">
        <f t="shared" si="3"/>
        <v>702</v>
      </c>
      <c r="O33" s="29">
        <f t="shared" si="1"/>
        <v>1206</v>
      </c>
      <c r="P33" s="30">
        <f t="shared" si="1"/>
        <v>1663</v>
      </c>
      <c r="Q33" s="28">
        <f t="shared" si="2"/>
        <v>760</v>
      </c>
      <c r="R33" s="29">
        <f t="shared" si="4"/>
        <v>1293</v>
      </c>
      <c r="S33" s="30">
        <f t="shared" si="4"/>
        <v>1779</v>
      </c>
      <c r="T33" s="28">
        <f t="shared" si="4"/>
        <v>1070</v>
      </c>
      <c r="U33" s="29">
        <f t="shared" si="4"/>
        <v>1791</v>
      </c>
      <c r="V33" s="30">
        <f t="shared" si="4"/>
        <v>2398</v>
      </c>
    </row>
    <row r="34" spans="1:22" x14ac:dyDescent="0.2">
      <c r="A34" s="27">
        <v>2600</v>
      </c>
      <c r="B34" s="28">
        <f t="shared" si="2"/>
        <v>456</v>
      </c>
      <c r="C34" s="29">
        <f t="shared" si="2"/>
        <v>851</v>
      </c>
      <c r="D34" s="30">
        <f t="shared" si="2"/>
        <v>1172</v>
      </c>
      <c r="E34" s="28">
        <f t="shared" si="2"/>
        <v>593</v>
      </c>
      <c r="F34" s="29">
        <f t="shared" si="2"/>
        <v>1062</v>
      </c>
      <c r="G34" s="30">
        <f t="shared" si="2"/>
        <v>1469</v>
      </c>
      <c r="H34" s="28">
        <f t="shared" si="2"/>
        <v>661</v>
      </c>
      <c r="I34" s="29">
        <f t="shared" si="2"/>
        <v>1164</v>
      </c>
      <c r="J34" s="30">
        <f t="shared" si="2"/>
        <v>1610</v>
      </c>
      <c r="K34" s="28">
        <f t="shared" si="2"/>
        <v>728</v>
      </c>
      <c r="L34" s="29">
        <f t="shared" si="2"/>
        <v>1265</v>
      </c>
      <c r="M34" s="30">
        <f t="shared" si="2"/>
        <v>1747</v>
      </c>
      <c r="N34" s="28">
        <f t="shared" si="3"/>
        <v>794</v>
      </c>
      <c r="O34" s="29">
        <f t="shared" si="1"/>
        <v>1364</v>
      </c>
      <c r="P34" s="30">
        <f t="shared" si="1"/>
        <v>1880</v>
      </c>
      <c r="Q34" s="28">
        <f t="shared" si="2"/>
        <v>859</v>
      </c>
      <c r="R34" s="29">
        <f t="shared" si="4"/>
        <v>1461</v>
      </c>
      <c r="S34" s="30">
        <f t="shared" si="4"/>
        <v>2011</v>
      </c>
      <c r="T34" s="28">
        <f t="shared" si="4"/>
        <v>1209</v>
      </c>
      <c r="U34" s="29">
        <f t="shared" si="4"/>
        <v>2025</v>
      </c>
      <c r="V34" s="30">
        <f t="shared" si="4"/>
        <v>2711</v>
      </c>
    </row>
    <row r="35" spans="1:22" ht="13.5" thickBot="1" x14ac:dyDescent="0.25">
      <c r="A35" s="31">
        <v>3000</v>
      </c>
      <c r="B35" s="32">
        <f t="shared" si="2"/>
        <v>526</v>
      </c>
      <c r="C35" s="33">
        <f t="shared" si="2"/>
        <v>982</v>
      </c>
      <c r="D35" s="34">
        <f t="shared" si="2"/>
        <v>1353</v>
      </c>
      <c r="E35" s="32">
        <f t="shared" si="2"/>
        <v>684</v>
      </c>
      <c r="F35" s="33">
        <f t="shared" si="2"/>
        <v>1226</v>
      </c>
      <c r="G35" s="34">
        <f t="shared" si="2"/>
        <v>1695</v>
      </c>
      <c r="H35" s="32">
        <f t="shared" si="2"/>
        <v>762</v>
      </c>
      <c r="I35" s="33">
        <f t="shared" si="2"/>
        <v>1343</v>
      </c>
      <c r="J35" s="34">
        <f t="shared" si="2"/>
        <v>1858</v>
      </c>
      <c r="K35" s="32">
        <f t="shared" si="2"/>
        <v>839</v>
      </c>
      <c r="L35" s="33">
        <f t="shared" si="2"/>
        <v>1459</v>
      </c>
      <c r="M35" s="34">
        <f t="shared" si="2"/>
        <v>2016</v>
      </c>
      <c r="N35" s="32">
        <f t="shared" si="3"/>
        <v>916</v>
      </c>
      <c r="O35" s="33">
        <f t="shared" si="1"/>
        <v>1574</v>
      </c>
      <c r="P35" s="34">
        <f t="shared" si="1"/>
        <v>2169</v>
      </c>
      <c r="Q35" s="32">
        <f t="shared" si="2"/>
        <v>991</v>
      </c>
      <c r="R35" s="33">
        <f t="shared" si="4"/>
        <v>1686</v>
      </c>
      <c r="S35" s="34">
        <f t="shared" si="4"/>
        <v>2320</v>
      </c>
      <c r="T35" s="32">
        <f t="shared" si="4"/>
        <v>1395</v>
      </c>
      <c r="U35" s="33">
        <f t="shared" si="4"/>
        <v>2336</v>
      </c>
      <c r="V35" s="34">
        <f t="shared" si="4"/>
        <v>3128</v>
      </c>
    </row>
  </sheetData>
  <sheetProtection algorithmName="SHA-512" hashValue="3nlgUupBSQKu1pkbzFVtIAL9fh9yFMQEihy1HNWzEfxRbHMCjByhUZ0LCVDdQSOK6Gq/Tnw6WsaRrmUnzsYALQ==" saltValue="rEgfbIlRC4pAYLScRUhCVw==" spinCount="100000" sheet="1" objects="1" scenarios="1"/>
  <mergeCells count="19">
    <mergeCell ref="Q17:S17"/>
    <mergeCell ref="T17:V17"/>
    <mergeCell ref="A6:D6"/>
    <mergeCell ref="A7:D7"/>
    <mergeCell ref="A8:D8"/>
    <mergeCell ref="H8:M8"/>
    <mergeCell ref="A9:D9"/>
    <mergeCell ref="H9:M9"/>
    <mergeCell ref="B17:D17"/>
    <mergeCell ref="E17:G17"/>
    <mergeCell ref="H17:J17"/>
    <mergeCell ref="K17:M17"/>
    <mergeCell ref="N17:P17"/>
    <mergeCell ref="A1:M2"/>
    <mergeCell ref="A4:D4"/>
    <mergeCell ref="H4:J4"/>
    <mergeCell ref="K4:L4"/>
    <mergeCell ref="A5:D5"/>
    <mergeCell ref="H5:K5"/>
  </mergeCells>
  <conditionalFormatting sqref="B20:V35">
    <cfRule type="cellIs" dxfId="50" priority="1" operator="equal">
      <formula>0</formula>
    </cfRule>
    <cfRule type="cellIs" dxfId="49" priority="2" operator="notBetween">
      <formula>$L$10</formula>
      <formula>$L$11</formula>
    </cfRule>
    <cfRule type="cellIs" dxfId="48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C325D5A6-6F94-4689-950E-CC8414E05C74}">
      <formula1>$O$1:$O$2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7805-6085-48D4-BFB7-CCCC18392602}">
  <dimension ref="A1:AC35"/>
  <sheetViews>
    <sheetView workbookViewId="0">
      <selection sqref="A1:M2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29" x14ac:dyDescent="0.2">
      <c r="A1" s="94" t="s">
        <v>24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 t="str">
        <f>IF(A1="Plan Compact",1,)&amp;IF(A1="Plan Ventil Compact",2,)&amp;IF(A1="Plan Ventil Compact M",3,)</f>
        <v>1</v>
      </c>
      <c r="O1" s="66" t="s">
        <v>24</v>
      </c>
      <c r="P1" s="64"/>
    </row>
    <row r="2" spans="1:29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 t="s">
        <v>25</v>
      </c>
    </row>
    <row r="3" spans="1:29" ht="13.5" thickBot="1" x14ac:dyDescent="0.25">
      <c r="N3" s="65"/>
      <c r="O3" s="65" t="s">
        <v>26</v>
      </c>
    </row>
    <row r="4" spans="1:29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29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29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29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29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29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29" ht="16.5" hidden="1" customHeight="1" x14ac:dyDescent="0.2">
      <c r="L10" s="1">
        <f>K4-(K4*(L5/100))</f>
        <v>950</v>
      </c>
    </row>
    <row r="11" spans="1:29" hidden="1" x14ac:dyDescent="0.2">
      <c r="L11" s="1">
        <f>K4+(K4*(L5/100))</f>
        <v>1050</v>
      </c>
    </row>
    <row r="12" spans="1:29" hidden="1" x14ac:dyDescent="0.2"/>
    <row r="13" spans="1:29" s="4" customFormat="1" ht="12" hidden="1" x14ac:dyDescent="0.2">
      <c r="A13" s="2" t="s">
        <v>14</v>
      </c>
      <c r="B13" s="3">
        <v>529</v>
      </c>
      <c r="C13" s="3">
        <v>732</v>
      </c>
      <c r="D13" s="3">
        <v>937</v>
      </c>
      <c r="E13" s="3">
        <v>1314</v>
      </c>
      <c r="F13" s="3">
        <v>680</v>
      </c>
      <c r="G13" s="3">
        <v>929</v>
      </c>
      <c r="H13" s="3">
        <v>1198</v>
      </c>
      <c r="I13" s="3">
        <v>1664</v>
      </c>
      <c r="J13" s="3">
        <v>0</v>
      </c>
      <c r="K13" s="3">
        <v>0</v>
      </c>
      <c r="L13" s="3">
        <v>0</v>
      </c>
      <c r="M13" s="3">
        <v>0</v>
      </c>
      <c r="N13" s="3">
        <v>823</v>
      </c>
      <c r="O13" s="3">
        <v>1113</v>
      </c>
      <c r="P13" s="3">
        <v>1444</v>
      </c>
      <c r="Q13" s="3">
        <v>1994</v>
      </c>
      <c r="R13" s="3">
        <v>893</v>
      </c>
      <c r="S13" s="3">
        <v>1202</v>
      </c>
      <c r="T13" s="3">
        <v>1561</v>
      </c>
      <c r="U13" s="3">
        <v>2153</v>
      </c>
      <c r="V13" s="3">
        <v>961</v>
      </c>
      <c r="W13" s="3">
        <v>1288</v>
      </c>
      <c r="X13" s="3">
        <v>1676</v>
      </c>
      <c r="Y13" s="3">
        <v>2309</v>
      </c>
      <c r="Z13" s="3">
        <v>1347</v>
      </c>
      <c r="AA13" s="3">
        <v>1765</v>
      </c>
      <c r="AB13" s="3">
        <v>2301</v>
      </c>
      <c r="AC13" s="3">
        <v>3171</v>
      </c>
    </row>
    <row r="14" spans="1:29" s="7" customFormat="1" ht="10.5" hidden="1" x14ac:dyDescent="0.15">
      <c r="A14" s="5" t="s">
        <v>0</v>
      </c>
      <c r="B14" s="6">
        <v>1.282</v>
      </c>
      <c r="C14" s="6">
        <v>1.2786</v>
      </c>
      <c r="D14" s="6">
        <v>1.3</v>
      </c>
      <c r="E14" s="6">
        <v>1.3159000000000001</v>
      </c>
      <c r="F14" s="6">
        <v>1.2824</v>
      </c>
      <c r="G14" s="6">
        <v>1.2846</v>
      </c>
      <c r="H14" s="6">
        <v>1.3098000000000001</v>
      </c>
      <c r="I14" s="6">
        <v>1.3245</v>
      </c>
      <c r="J14" s="6">
        <v>0</v>
      </c>
      <c r="K14" s="6">
        <v>0</v>
      </c>
      <c r="L14" s="6">
        <v>0</v>
      </c>
      <c r="M14" s="6">
        <v>0</v>
      </c>
      <c r="N14" s="6">
        <v>1.2827</v>
      </c>
      <c r="O14" s="6">
        <v>1.2907</v>
      </c>
      <c r="P14" s="6">
        <v>1.3197000000000001</v>
      </c>
      <c r="Q14" s="6">
        <v>1.3331</v>
      </c>
      <c r="R14" s="6">
        <v>1.2828999999999999</v>
      </c>
      <c r="S14" s="6">
        <v>1.2937000000000001</v>
      </c>
      <c r="T14" s="6">
        <v>1.3246</v>
      </c>
      <c r="U14" s="6">
        <v>1.3373999999999999</v>
      </c>
      <c r="V14" s="6">
        <v>1.2830999999999999</v>
      </c>
      <c r="W14" s="6">
        <v>1.2967</v>
      </c>
      <c r="X14" s="6">
        <v>1.3294999999999999</v>
      </c>
      <c r="Y14" s="6">
        <v>1.3416999999999999</v>
      </c>
      <c r="Z14" s="6">
        <v>1.3012999999999999</v>
      </c>
      <c r="AA14" s="6">
        <v>1.3371</v>
      </c>
      <c r="AB14" s="6">
        <v>1.3488</v>
      </c>
      <c r="AC14" s="6">
        <v>1.3612</v>
      </c>
    </row>
    <row r="15" spans="1:29" hidden="1" x14ac:dyDescent="0.2">
      <c r="A15" s="8"/>
      <c r="B15" s="9"/>
      <c r="C15" s="10"/>
      <c r="D15" s="8"/>
      <c r="E15" s="8"/>
      <c r="F15" s="9"/>
      <c r="G15" s="10"/>
      <c r="H15" s="8"/>
      <c r="I15" s="8"/>
      <c r="J15" s="9"/>
      <c r="K15" s="10"/>
      <c r="L15" s="8"/>
      <c r="M15" s="8"/>
      <c r="N15" s="9"/>
      <c r="O15" s="10"/>
      <c r="P15" s="8"/>
      <c r="Q15" s="8"/>
      <c r="R15" s="9"/>
      <c r="S15" s="10"/>
      <c r="T15" s="8"/>
      <c r="U15" s="8"/>
      <c r="V15" s="9"/>
      <c r="W15" s="10"/>
      <c r="X15" s="8"/>
      <c r="Y15" s="8"/>
      <c r="Z15" s="9"/>
      <c r="AA15" s="10"/>
      <c r="AB15" s="8"/>
      <c r="AC15" s="8"/>
    </row>
    <row r="16" spans="1:29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x14ac:dyDescent="0.2">
      <c r="A17" s="45" t="s">
        <v>3</v>
      </c>
      <c r="B17" s="90">
        <v>300</v>
      </c>
      <c r="C17" s="91"/>
      <c r="D17" s="91"/>
      <c r="E17" s="92"/>
      <c r="F17" s="90">
        <v>400</v>
      </c>
      <c r="G17" s="91"/>
      <c r="H17" s="91"/>
      <c r="I17" s="92"/>
      <c r="J17" s="90">
        <v>450</v>
      </c>
      <c r="K17" s="91"/>
      <c r="L17" s="91"/>
      <c r="M17" s="93"/>
      <c r="N17" s="90">
        <v>500</v>
      </c>
      <c r="O17" s="91"/>
      <c r="P17" s="91"/>
      <c r="Q17" s="93"/>
      <c r="R17" s="90">
        <v>550</v>
      </c>
      <c r="S17" s="91"/>
      <c r="T17" s="91"/>
      <c r="U17" s="92"/>
      <c r="V17" s="113">
        <v>600</v>
      </c>
      <c r="W17" s="91"/>
      <c r="X17" s="91"/>
      <c r="Y17" s="92"/>
      <c r="Z17" s="90">
        <v>900</v>
      </c>
      <c r="AA17" s="91"/>
      <c r="AB17" s="91"/>
      <c r="AC17" s="92"/>
    </row>
    <row r="18" spans="1:29" x14ac:dyDescent="0.2">
      <c r="A18" s="46" t="s">
        <v>4</v>
      </c>
      <c r="B18" s="14">
        <v>11</v>
      </c>
      <c r="C18" s="15" t="s">
        <v>2</v>
      </c>
      <c r="D18" s="15">
        <v>22</v>
      </c>
      <c r="E18" s="16">
        <v>33</v>
      </c>
      <c r="F18" s="14">
        <v>11</v>
      </c>
      <c r="G18" s="15" t="s">
        <v>2</v>
      </c>
      <c r="H18" s="15">
        <v>22</v>
      </c>
      <c r="I18" s="16">
        <v>33</v>
      </c>
      <c r="J18" s="14">
        <v>11</v>
      </c>
      <c r="K18" s="15" t="s">
        <v>2</v>
      </c>
      <c r="L18" s="15">
        <v>22</v>
      </c>
      <c r="M18" s="54">
        <v>33</v>
      </c>
      <c r="N18" s="14">
        <v>11</v>
      </c>
      <c r="O18" s="15" t="s">
        <v>2</v>
      </c>
      <c r="P18" s="15">
        <v>22</v>
      </c>
      <c r="Q18" s="54">
        <v>33</v>
      </c>
      <c r="R18" s="14">
        <v>11</v>
      </c>
      <c r="S18" s="15" t="s">
        <v>2</v>
      </c>
      <c r="T18" s="15">
        <v>22</v>
      </c>
      <c r="U18" s="16">
        <v>33</v>
      </c>
      <c r="V18" s="48">
        <v>11</v>
      </c>
      <c r="W18" s="15" t="s">
        <v>2</v>
      </c>
      <c r="X18" s="15">
        <v>22</v>
      </c>
      <c r="Y18" s="16">
        <v>33</v>
      </c>
      <c r="Z18" s="14">
        <v>11</v>
      </c>
      <c r="AA18" s="15" t="s">
        <v>2</v>
      </c>
      <c r="AB18" s="15">
        <v>22</v>
      </c>
      <c r="AC18" s="16">
        <v>33</v>
      </c>
    </row>
    <row r="19" spans="1:29" ht="13.5" thickBot="1" x14ac:dyDescent="0.25">
      <c r="A19" s="47" t="s">
        <v>5</v>
      </c>
      <c r="B19" s="42" t="s">
        <v>1</v>
      </c>
      <c r="C19" s="43" t="s">
        <v>1</v>
      </c>
      <c r="D19" s="43" t="s">
        <v>1</v>
      </c>
      <c r="E19" s="44" t="s">
        <v>1</v>
      </c>
      <c r="F19" s="19" t="s">
        <v>1</v>
      </c>
      <c r="G19" s="20" t="s">
        <v>1</v>
      </c>
      <c r="H19" s="20" t="s">
        <v>1</v>
      </c>
      <c r="I19" s="21" t="s">
        <v>1</v>
      </c>
      <c r="J19" s="19" t="s">
        <v>1</v>
      </c>
      <c r="K19" s="20" t="s">
        <v>1</v>
      </c>
      <c r="L19" s="20" t="s">
        <v>1</v>
      </c>
      <c r="M19" s="55" t="s">
        <v>1</v>
      </c>
      <c r="N19" s="42" t="s">
        <v>1</v>
      </c>
      <c r="O19" s="43" t="s">
        <v>1</v>
      </c>
      <c r="P19" s="43" t="s">
        <v>1</v>
      </c>
      <c r="Q19" s="61" t="s">
        <v>1</v>
      </c>
      <c r="R19" s="19" t="s">
        <v>1</v>
      </c>
      <c r="S19" s="20" t="s">
        <v>1</v>
      </c>
      <c r="T19" s="20" t="s">
        <v>1</v>
      </c>
      <c r="U19" s="21" t="s">
        <v>1</v>
      </c>
      <c r="V19" s="49" t="s">
        <v>1</v>
      </c>
      <c r="W19" s="43" t="s">
        <v>1</v>
      </c>
      <c r="X19" s="43" t="s">
        <v>1</v>
      </c>
      <c r="Y19" s="44" t="s">
        <v>1</v>
      </c>
      <c r="Z19" s="19" t="s">
        <v>1</v>
      </c>
      <c r="AA19" s="20" t="s">
        <v>1</v>
      </c>
      <c r="AB19" s="20" t="s">
        <v>1</v>
      </c>
      <c r="AC19" s="21" t="s">
        <v>1</v>
      </c>
    </row>
    <row r="20" spans="1:29" x14ac:dyDescent="0.2">
      <c r="A20" s="22">
        <v>400</v>
      </c>
      <c r="B20" s="28">
        <f t="shared" ref="B20:E35" si="0">ROUND((B$13*($E$8/50)^B$14)*$A20/1000,0)</f>
        <v>110</v>
      </c>
      <c r="C20" s="29">
        <f t="shared" si="0"/>
        <v>152</v>
      </c>
      <c r="D20" s="29">
        <f t="shared" si="0"/>
        <v>193</v>
      </c>
      <c r="E20" s="57">
        <f t="shared" si="0"/>
        <v>268</v>
      </c>
      <c r="F20" s="23">
        <f t="shared" ref="F20:M29" si="1">IF($N$1="3",0,ROUND((F$13*($E$8/50)^F$14)*$A20/1000,0))</f>
        <v>141</v>
      </c>
      <c r="G20" s="24">
        <f t="shared" si="1"/>
        <v>193</v>
      </c>
      <c r="H20" s="24">
        <f t="shared" si="1"/>
        <v>245</v>
      </c>
      <c r="I20" s="56">
        <f t="shared" si="1"/>
        <v>338</v>
      </c>
      <c r="J20" s="23">
        <f t="shared" si="1"/>
        <v>0</v>
      </c>
      <c r="K20" s="24">
        <f t="shared" si="1"/>
        <v>0</v>
      </c>
      <c r="L20" s="24">
        <f t="shared" si="1"/>
        <v>0</v>
      </c>
      <c r="M20" s="25">
        <f t="shared" si="1"/>
        <v>0</v>
      </c>
      <c r="N20" s="51">
        <f t="shared" ref="N20:Q35" si="2">ROUND((N$13*($E$8/50)^N$14)*$A20/1000,0)</f>
        <v>171</v>
      </c>
      <c r="O20" s="24">
        <f t="shared" si="2"/>
        <v>230</v>
      </c>
      <c r="P20" s="24">
        <f t="shared" si="2"/>
        <v>294</v>
      </c>
      <c r="Q20" s="56">
        <f t="shared" si="2"/>
        <v>404</v>
      </c>
      <c r="R20" s="23">
        <f t="shared" ref="R20:U35" si="3">IF(OR($N$1="2",$N$1="3"),0,ROUND((R$13*($E$8/50)^R$14)*$A20/1000,0))</f>
        <v>185</v>
      </c>
      <c r="S20" s="24">
        <f t="shared" si="3"/>
        <v>248</v>
      </c>
      <c r="T20" s="24">
        <f t="shared" si="3"/>
        <v>317</v>
      </c>
      <c r="U20" s="25">
        <f t="shared" si="3"/>
        <v>435</v>
      </c>
      <c r="V20" s="51">
        <f t="shared" ref="V20:AC32" si="4">ROUND((V$13*($E$8/50)^V$14)*$A20/1000,0)</f>
        <v>200</v>
      </c>
      <c r="W20" s="24">
        <f t="shared" si="4"/>
        <v>266</v>
      </c>
      <c r="X20" s="24">
        <f t="shared" si="4"/>
        <v>340</v>
      </c>
      <c r="Y20" s="56">
        <f t="shared" si="4"/>
        <v>465</v>
      </c>
      <c r="Z20" s="23">
        <f t="shared" si="4"/>
        <v>277</v>
      </c>
      <c r="AA20" s="24">
        <f t="shared" si="4"/>
        <v>357</v>
      </c>
      <c r="AB20" s="24">
        <f t="shared" si="4"/>
        <v>462</v>
      </c>
      <c r="AC20" s="25">
        <f t="shared" si="4"/>
        <v>633</v>
      </c>
    </row>
    <row r="21" spans="1:29" x14ac:dyDescent="0.2">
      <c r="A21" s="27">
        <v>500</v>
      </c>
      <c r="B21" s="28">
        <f t="shared" si="0"/>
        <v>137</v>
      </c>
      <c r="C21" s="29">
        <f t="shared" si="0"/>
        <v>190</v>
      </c>
      <c r="D21" s="29">
        <f t="shared" si="0"/>
        <v>241</v>
      </c>
      <c r="E21" s="57">
        <f t="shared" si="0"/>
        <v>335</v>
      </c>
      <c r="F21" s="28">
        <f t="shared" si="1"/>
        <v>177</v>
      </c>
      <c r="G21" s="29">
        <f t="shared" si="1"/>
        <v>241</v>
      </c>
      <c r="H21" s="29">
        <f t="shared" si="1"/>
        <v>307</v>
      </c>
      <c r="I21" s="57">
        <f t="shared" si="1"/>
        <v>423</v>
      </c>
      <c r="J21" s="28">
        <f t="shared" si="1"/>
        <v>0</v>
      </c>
      <c r="K21" s="29">
        <f t="shared" si="1"/>
        <v>0</v>
      </c>
      <c r="L21" s="29">
        <f t="shared" si="1"/>
        <v>0</v>
      </c>
      <c r="M21" s="30">
        <f t="shared" si="1"/>
        <v>0</v>
      </c>
      <c r="N21" s="52">
        <f t="shared" si="2"/>
        <v>214</v>
      </c>
      <c r="O21" s="29">
        <f t="shared" si="2"/>
        <v>288</v>
      </c>
      <c r="P21" s="29">
        <f t="shared" si="2"/>
        <v>368</v>
      </c>
      <c r="Q21" s="57">
        <f t="shared" si="2"/>
        <v>505</v>
      </c>
      <c r="R21" s="28">
        <f t="shared" si="3"/>
        <v>232</v>
      </c>
      <c r="S21" s="29">
        <f t="shared" si="3"/>
        <v>310</v>
      </c>
      <c r="T21" s="29">
        <f t="shared" si="3"/>
        <v>397</v>
      </c>
      <c r="U21" s="30">
        <f t="shared" si="3"/>
        <v>544</v>
      </c>
      <c r="V21" s="52">
        <f t="shared" si="4"/>
        <v>249</v>
      </c>
      <c r="W21" s="29">
        <f t="shared" si="4"/>
        <v>332</v>
      </c>
      <c r="X21" s="29">
        <f t="shared" si="4"/>
        <v>425</v>
      </c>
      <c r="Y21" s="57">
        <f t="shared" si="4"/>
        <v>582</v>
      </c>
      <c r="Z21" s="28">
        <f t="shared" si="4"/>
        <v>346</v>
      </c>
      <c r="AA21" s="29">
        <f t="shared" si="4"/>
        <v>446</v>
      </c>
      <c r="AB21" s="29">
        <f t="shared" si="4"/>
        <v>578</v>
      </c>
      <c r="AC21" s="30">
        <f t="shared" si="4"/>
        <v>791</v>
      </c>
    </row>
    <row r="22" spans="1:29" x14ac:dyDescent="0.2">
      <c r="A22" s="27">
        <v>600</v>
      </c>
      <c r="B22" s="28">
        <f t="shared" si="0"/>
        <v>165</v>
      </c>
      <c r="C22" s="29">
        <f t="shared" si="0"/>
        <v>229</v>
      </c>
      <c r="D22" s="29">
        <f t="shared" si="0"/>
        <v>289</v>
      </c>
      <c r="E22" s="57">
        <f t="shared" si="0"/>
        <v>403</v>
      </c>
      <c r="F22" s="28">
        <f t="shared" si="1"/>
        <v>212</v>
      </c>
      <c r="G22" s="29">
        <f t="shared" si="1"/>
        <v>289</v>
      </c>
      <c r="H22" s="29">
        <f t="shared" si="1"/>
        <v>368</v>
      </c>
      <c r="I22" s="57">
        <f t="shared" si="1"/>
        <v>508</v>
      </c>
      <c r="J22" s="28">
        <f t="shared" si="1"/>
        <v>0</v>
      </c>
      <c r="K22" s="29">
        <f t="shared" si="1"/>
        <v>0</v>
      </c>
      <c r="L22" s="29">
        <f t="shared" si="1"/>
        <v>0</v>
      </c>
      <c r="M22" s="30">
        <f t="shared" si="1"/>
        <v>0</v>
      </c>
      <c r="N22" s="52">
        <f t="shared" si="2"/>
        <v>256</v>
      </c>
      <c r="O22" s="29">
        <f t="shared" si="2"/>
        <v>345</v>
      </c>
      <c r="P22" s="29">
        <f t="shared" si="2"/>
        <v>442</v>
      </c>
      <c r="Q22" s="57">
        <f t="shared" si="2"/>
        <v>606</v>
      </c>
      <c r="R22" s="28">
        <f t="shared" si="3"/>
        <v>278</v>
      </c>
      <c r="S22" s="29">
        <f t="shared" si="3"/>
        <v>372</v>
      </c>
      <c r="T22" s="29">
        <f t="shared" si="3"/>
        <v>476</v>
      </c>
      <c r="U22" s="30">
        <f t="shared" si="3"/>
        <v>652</v>
      </c>
      <c r="V22" s="52">
        <f t="shared" si="4"/>
        <v>299</v>
      </c>
      <c r="W22" s="29">
        <f t="shared" si="4"/>
        <v>398</v>
      </c>
      <c r="X22" s="29">
        <f t="shared" si="4"/>
        <v>510</v>
      </c>
      <c r="Y22" s="57">
        <f t="shared" si="4"/>
        <v>698</v>
      </c>
      <c r="Z22" s="28">
        <f t="shared" si="4"/>
        <v>416</v>
      </c>
      <c r="AA22" s="29">
        <f t="shared" si="4"/>
        <v>535</v>
      </c>
      <c r="AB22" s="29">
        <f t="shared" si="4"/>
        <v>693</v>
      </c>
      <c r="AC22" s="30">
        <f t="shared" si="4"/>
        <v>949</v>
      </c>
    </row>
    <row r="23" spans="1:29" x14ac:dyDescent="0.2">
      <c r="A23" s="27">
        <v>700</v>
      </c>
      <c r="B23" s="28">
        <f t="shared" si="0"/>
        <v>192</v>
      </c>
      <c r="C23" s="29">
        <f t="shared" si="0"/>
        <v>267</v>
      </c>
      <c r="D23" s="29">
        <f t="shared" si="0"/>
        <v>338</v>
      </c>
      <c r="E23" s="57">
        <f t="shared" si="0"/>
        <v>470</v>
      </c>
      <c r="F23" s="28">
        <f t="shared" si="1"/>
        <v>247</v>
      </c>
      <c r="G23" s="29">
        <f t="shared" si="1"/>
        <v>337</v>
      </c>
      <c r="H23" s="29">
        <f t="shared" si="1"/>
        <v>430</v>
      </c>
      <c r="I23" s="57">
        <f t="shared" si="1"/>
        <v>592</v>
      </c>
      <c r="J23" s="28">
        <f t="shared" si="1"/>
        <v>0</v>
      </c>
      <c r="K23" s="29">
        <f t="shared" si="1"/>
        <v>0</v>
      </c>
      <c r="L23" s="29">
        <f t="shared" si="1"/>
        <v>0</v>
      </c>
      <c r="M23" s="30">
        <f t="shared" si="1"/>
        <v>0</v>
      </c>
      <c r="N23" s="52">
        <f t="shared" si="2"/>
        <v>299</v>
      </c>
      <c r="O23" s="29">
        <f t="shared" si="2"/>
        <v>403</v>
      </c>
      <c r="P23" s="29">
        <f t="shared" si="2"/>
        <v>515</v>
      </c>
      <c r="Q23" s="57">
        <f t="shared" si="2"/>
        <v>706</v>
      </c>
      <c r="R23" s="28">
        <f t="shared" si="3"/>
        <v>325</v>
      </c>
      <c r="S23" s="29">
        <f t="shared" si="3"/>
        <v>435</v>
      </c>
      <c r="T23" s="29">
        <f t="shared" si="3"/>
        <v>555</v>
      </c>
      <c r="U23" s="30">
        <f t="shared" si="3"/>
        <v>761</v>
      </c>
      <c r="V23" s="52">
        <f t="shared" si="4"/>
        <v>349</v>
      </c>
      <c r="W23" s="29">
        <f t="shared" si="4"/>
        <v>465</v>
      </c>
      <c r="X23" s="29">
        <f t="shared" si="4"/>
        <v>595</v>
      </c>
      <c r="Y23" s="57">
        <f t="shared" si="4"/>
        <v>814</v>
      </c>
      <c r="Z23" s="28">
        <f t="shared" si="4"/>
        <v>485</v>
      </c>
      <c r="AA23" s="29">
        <f t="shared" si="4"/>
        <v>624</v>
      </c>
      <c r="AB23" s="29">
        <f t="shared" si="4"/>
        <v>809</v>
      </c>
      <c r="AC23" s="30">
        <f t="shared" si="4"/>
        <v>1107</v>
      </c>
    </row>
    <row r="24" spans="1:29" x14ac:dyDescent="0.2">
      <c r="A24" s="27">
        <v>800</v>
      </c>
      <c r="B24" s="28">
        <f t="shared" si="0"/>
        <v>220</v>
      </c>
      <c r="C24" s="29">
        <f t="shared" si="0"/>
        <v>305</v>
      </c>
      <c r="D24" s="29">
        <f t="shared" si="0"/>
        <v>386</v>
      </c>
      <c r="E24" s="57">
        <f t="shared" si="0"/>
        <v>537</v>
      </c>
      <c r="F24" s="28">
        <f t="shared" si="1"/>
        <v>283</v>
      </c>
      <c r="G24" s="29">
        <f t="shared" si="1"/>
        <v>386</v>
      </c>
      <c r="H24" s="29">
        <f t="shared" si="1"/>
        <v>491</v>
      </c>
      <c r="I24" s="57">
        <f t="shared" si="1"/>
        <v>677</v>
      </c>
      <c r="J24" s="28">
        <f t="shared" si="1"/>
        <v>0</v>
      </c>
      <c r="K24" s="29">
        <f t="shared" si="1"/>
        <v>0</v>
      </c>
      <c r="L24" s="29">
        <f t="shared" si="1"/>
        <v>0</v>
      </c>
      <c r="M24" s="30">
        <f t="shared" si="1"/>
        <v>0</v>
      </c>
      <c r="N24" s="52">
        <f t="shared" si="2"/>
        <v>342</v>
      </c>
      <c r="O24" s="29">
        <f t="shared" si="2"/>
        <v>461</v>
      </c>
      <c r="P24" s="29">
        <f t="shared" si="2"/>
        <v>589</v>
      </c>
      <c r="Q24" s="57">
        <f t="shared" si="2"/>
        <v>807</v>
      </c>
      <c r="R24" s="28">
        <f t="shared" si="3"/>
        <v>371</v>
      </c>
      <c r="S24" s="29">
        <f t="shared" si="3"/>
        <v>497</v>
      </c>
      <c r="T24" s="29">
        <f t="shared" si="3"/>
        <v>635</v>
      </c>
      <c r="U24" s="30">
        <f t="shared" si="3"/>
        <v>870</v>
      </c>
      <c r="V24" s="52">
        <f t="shared" si="4"/>
        <v>399</v>
      </c>
      <c r="W24" s="29">
        <f t="shared" si="4"/>
        <v>531</v>
      </c>
      <c r="X24" s="29">
        <f t="shared" si="4"/>
        <v>680</v>
      </c>
      <c r="Y24" s="57">
        <f t="shared" si="4"/>
        <v>931</v>
      </c>
      <c r="Z24" s="28">
        <f t="shared" si="4"/>
        <v>554</v>
      </c>
      <c r="AA24" s="29">
        <f t="shared" si="4"/>
        <v>713</v>
      </c>
      <c r="AB24" s="29">
        <f t="shared" si="4"/>
        <v>924</v>
      </c>
      <c r="AC24" s="30">
        <f t="shared" si="4"/>
        <v>1266</v>
      </c>
    </row>
    <row r="25" spans="1:29" x14ac:dyDescent="0.2">
      <c r="A25" s="27">
        <v>900</v>
      </c>
      <c r="B25" s="28">
        <f t="shared" si="0"/>
        <v>247</v>
      </c>
      <c r="C25" s="29">
        <f t="shared" si="0"/>
        <v>343</v>
      </c>
      <c r="D25" s="29">
        <f t="shared" si="0"/>
        <v>434</v>
      </c>
      <c r="E25" s="57">
        <f t="shared" si="0"/>
        <v>604</v>
      </c>
      <c r="F25" s="28">
        <f t="shared" si="1"/>
        <v>318</v>
      </c>
      <c r="G25" s="29">
        <f t="shared" si="1"/>
        <v>434</v>
      </c>
      <c r="H25" s="29">
        <f t="shared" si="1"/>
        <v>552</v>
      </c>
      <c r="I25" s="57">
        <f t="shared" si="1"/>
        <v>761</v>
      </c>
      <c r="J25" s="28">
        <f t="shared" si="1"/>
        <v>0</v>
      </c>
      <c r="K25" s="29">
        <f t="shared" si="1"/>
        <v>0</v>
      </c>
      <c r="L25" s="29">
        <f t="shared" si="1"/>
        <v>0</v>
      </c>
      <c r="M25" s="30">
        <f t="shared" si="1"/>
        <v>0</v>
      </c>
      <c r="N25" s="52">
        <f t="shared" si="2"/>
        <v>385</v>
      </c>
      <c r="O25" s="29">
        <f t="shared" si="2"/>
        <v>518</v>
      </c>
      <c r="P25" s="29">
        <f t="shared" si="2"/>
        <v>662</v>
      </c>
      <c r="Q25" s="57">
        <f t="shared" si="2"/>
        <v>908</v>
      </c>
      <c r="R25" s="28">
        <f t="shared" si="3"/>
        <v>417</v>
      </c>
      <c r="S25" s="29">
        <f t="shared" si="3"/>
        <v>559</v>
      </c>
      <c r="T25" s="29">
        <f t="shared" si="3"/>
        <v>714</v>
      </c>
      <c r="U25" s="30">
        <f t="shared" si="3"/>
        <v>979</v>
      </c>
      <c r="V25" s="52">
        <f t="shared" si="4"/>
        <v>449</v>
      </c>
      <c r="W25" s="29">
        <f t="shared" si="4"/>
        <v>598</v>
      </c>
      <c r="X25" s="29">
        <f t="shared" si="4"/>
        <v>765</v>
      </c>
      <c r="Y25" s="57">
        <f t="shared" si="4"/>
        <v>1047</v>
      </c>
      <c r="Z25" s="28">
        <f t="shared" si="4"/>
        <v>624</v>
      </c>
      <c r="AA25" s="29">
        <f t="shared" si="4"/>
        <v>802</v>
      </c>
      <c r="AB25" s="29">
        <f t="shared" si="4"/>
        <v>1040</v>
      </c>
      <c r="AC25" s="30">
        <f t="shared" si="4"/>
        <v>1424</v>
      </c>
    </row>
    <row r="26" spans="1:29" x14ac:dyDescent="0.2">
      <c r="A26" s="27">
        <v>1000</v>
      </c>
      <c r="B26" s="28">
        <f t="shared" si="0"/>
        <v>275</v>
      </c>
      <c r="C26" s="29">
        <f t="shared" si="0"/>
        <v>381</v>
      </c>
      <c r="D26" s="29">
        <f t="shared" si="0"/>
        <v>482</v>
      </c>
      <c r="E26" s="57">
        <f t="shared" si="0"/>
        <v>671</v>
      </c>
      <c r="F26" s="28">
        <f t="shared" si="1"/>
        <v>353</v>
      </c>
      <c r="G26" s="29">
        <f t="shared" si="1"/>
        <v>482</v>
      </c>
      <c r="H26" s="29">
        <f t="shared" si="1"/>
        <v>614</v>
      </c>
      <c r="I26" s="57">
        <f t="shared" si="1"/>
        <v>846</v>
      </c>
      <c r="J26" s="28">
        <f t="shared" si="1"/>
        <v>0</v>
      </c>
      <c r="K26" s="29">
        <f t="shared" si="1"/>
        <v>0</v>
      </c>
      <c r="L26" s="29">
        <f t="shared" si="1"/>
        <v>0</v>
      </c>
      <c r="M26" s="30">
        <f t="shared" si="1"/>
        <v>0</v>
      </c>
      <c r="N26" s="52">
        <f t="shared" si="2"/>
        <v>427</v>
      </c>
      <c r="O26" s="29">
        <f t="shared" si="2"/>
        <v>576</v>
      </c>
      <c r="P26" s="29">
        <f t="shared" si="2"/>
        <v>736</v>
      </c>
      <c r="Q26" s="57">
        <f t="shared" si="2"/>
        <v>1009</v>
      </c>
      <c r="R26" s="28">
        <f t="shared" si="3"/>
        <v>464</v>
      </c>
      <c r="S26" s="29">
        <f t="shared" si="3"/>
        <v>621</v>
      </c>
      <c r="T26" s="29">
        <f t="shared" si="3"/>
        <v>793</v>
      </c>
      <c r="U26" s="30">
        <f t="shared" si="3"/>
        <v>1087</v>
      </c>
      <c r="V26" s="52">
        <f t="shared" si="4"/>
        <v>499</v>
      </c>
      <c r="W26" s="29">
        <f t="shared" si="4"/>
        <v>664</v>
      </c>
      <c r="X26" s="29">
        <f t="shared" si="4"/>
        <v>850</v>
      </c>
      <c r="Y26" s="57">
        <f t="shared" si="4"/>
        <v>1164</v>
      </c>
      <c r="Z26" s="28">
        <f t="shared" si="4"/>
        <v>693</v>
      </c>
      <c r="AA26" s="29">
        <f t="shared" si="4"/>
        <v>891</v>
      </c>
      <c r="AB26" s="29">
        <f t="shared" si="4"/>
        <v>1155</v>
      </c>
      <c r="AC26" s="30">
        <f t="shared" si="4"/>
        <v>1582</v>
      </c>
    </row>
    <row r="27" spans="1:29" x14ac:dyDescent="0.2">
      <c r="A27" s="27">
        <v>1100</v>
      </c>
      <c r="B27" s="28">
        <f t="shared" si="0"/>
        <v>302</v>
      </c>
      <c r="C27" s="29">
        <f t="shared" si="0"/>
        <v>419</v>
      </c>
      <c r="D27" s="29">
        <f t="shared" si="0"/>
        <v>531</v>
      </c>
      <c r="E27" s="57">
        <f t="shared" si="0"/>
        <v>738</v>
      </c>
      <c r="F27" s="28">
        <f t="shared" si="1"/>
        <v>389</v>
      </c>
      <c r="G27" s="29">
        <f t="shared" si="1"/>
        <v>530</v>
      </c>
      <c r="H27" s="29">
        <f t="shared" si="1"/>
        <v>675</v>
      </c>
      <c r="I27" s="57">
        <f t="shared" si="1"/>
        <v>930</v>
      </c>
      <c r="J27" s="28">
        <f t="shared" si="1"/>
        <v>0</v>
      </c>
      <c r="K27" s="29">
        <f t="shared" si="1"/>
        <v>0</v>
      </c>
      <c r="L27" s="29">
        <f t="shared" si="1"/>
        <v>0</v>
      </c>
      <c r="M27" s="30">
        <f t="shared" si="1"/>
        <v>0</v>
      </c>
      <c r="N27" s="52">
        <f t="shared" si="2"/>
        <v>470</v>
      </c>
      <c r="O27" s="29">
        <f t="shared" si="2"/>
        <v>633</v>
      </c>
      <c r="P27" s="29">
        <f t="shared" si="2"/>
        <v>809</v>
      </c>
      <c r="Q27" s="57">
        <f t="shared" si="2"/>
        <v>1110</v>
      </c>
      <c r="R27" s="28">
        <f t="shared" si="3"/>
        <v>510</v>
      </c>
      <c r="S27" s="29">
        <f t="shared" si="3"/>
        <v>683</v>
      </c>
      <c r="T27" s="29">
        <f t="shared" si="3"/>
        <v>873</v>
      </c>
      <c r="U27" s="30">
        <f t="shared" si="3"/>
        <v>1196</v>
      </c>
      <c r="V27" s="52">
        <f t="shared" si="4"/>
        <v>549</v>
      </c>
      <c r="W27" s="29">
        <f t="shared" si="4"/>
        <v>731</v>
      </c>
      <c r="X27" s="29">
        <f t="shared" si="4"/>
        <v>935</v>
      </c>
      <c r="Y27" s="57">
        <f t="shared" si="4"/>
        <v>1280</v>
      </c>
      <c r="Z27" s="28">
        <f t="shared" si="4"/>
        <v>762</v>
      </c>
      <c r="AA27" s="29">
        <f t="shared" si="4"/>
        <v>981</v>
      </c>
      <c r="AB27" s="29">
        <f t="shared" si="4"/>
        <v>1271</v>
      </c>
      <c r="AC27" s="30">
        <f t="shared" si="4"/>
        <v>1740</v>
      </c>
    </row>
    <row r="28" spans="1:29" x14ac:dyDescent="0.2">
      <c r="A28" s="27">
        <v>1200</v>
      </c>
      <c r="B28" s="28">
        <f t="shared" si="0"/>
        <v>330</v>
      </c>
      <c r="C28" s="29">
        <f t="shared" si="0"/>
        <v>457</v>
      </c>
      <c r="D28" s="29">
        <f t="shared" si="0"/>
        <v>579</v>
      </c>
      <c r="E28" s="57">
        <f t="shared" si="0"/>
        <v>805</v>
      </c>
      <c r="F28" s="28">
        <f t="shared" si="1"/>
        <v>424</v>
      </c>
      <c r="G28" s="29">
        <f t="shared" si="1"/>
        <v>578</v>
      </c>
      <c r="H28" s="29">
        <f t="shared" si="1"/>
        <v>736</v>
      </c>
      <c r="I28" s="57">
        <f t="shared" si="1"/>
        <v>1015</v>
      </c>
      <c r="J28" s="28">
        <f t="shared" si="1"/>
        <v>0</v>
      </c>
      <c r="K28" s="29">
        <f t="shared" si="1"/>
        <v>0</v>
      </c>
      <c r="L28" s="29">
        <f t="shared" si="1"/>
        <v>0</v>
      </c>
      <c r="M28" s="30">
        <f t="shared" si="1"/>
        <v>0</v>
      </c>
      <c r="N28" s="52">
        <f t="shared" si="2"/>
        <v>513</v>
      </c>
      <c r="O28" s="29">
        <f t="shared" si="2"/>
        <v>691</v>
      </c>
      <c r="P28" s="29">
        <f t="shared" si="2"/>
        <v>883</v>
      </c>
      <c r="Q28" s="57">
        <f t="shared" si="2"/>
        <v>1211</v>
      </c>
      <c r="R28" s="28">
        <f t="shared" si="3"/>
        <v>556</v>
      </c>
      <c r="S28" s="29">
        <f t="shared" si="3"/>
        <v>745</v>
      </c>
      <c r="T28" s="29">
        <f t="shared" si="3"/>
        <v>952</v>
      </c>
      <c r="U28" s="30">
        <f t="shared" si="3"/>
        <v>1305</v>
      </c>
      <c r="V28" s="52">
        <f t="shared" si="4"/>
        <v>599</v>
      </c>
      <c r="W28" s="29">
        <f t="shared" si="4"/>
        <v>797</v>
      </c>
      <c r="X28" s="29">
        <f t="shared" si="4"/>
        <v>1020</v>
      </c>
      <c r="Y28" s="57">
        <f t="shared" si="4"/>
        <v>1396</v>
      </c>
      <c r="Z28" s="28">
        <f t="shared" si="4"/>
        <v>831</v>
      </c>
      <c r="AA28" s="29">
        <f t="shared" si="4"/>
        <v>1070</v>
      </c>
      <c r="AB28" s="29">
        <f t="shared" si="4"/>
        <v>1386</v>
      </c>
      <c r="AC28" s="30">
        <f t="shared" si="4"/>
        <v>1898</v>
      </c>
    </row>
    <row r="29" spans="1:29" x14ac:dyDescent="0.2">
      <c r="A29" s="27">
        <v>1400</v>
      </c>
      <c r="B29" s="28">
        <f t="shared" si="0"/>
        <v>385</v>
      </c>
      <c r="C29" s="29">
        <f t="shared" si="0"/>
        <v>533</v>
      </c>
      <c r="D29" s="29">
        <f t="shared" si="0"/>
        <v>675</v>
      </c>
      <c r="E29" s="57">
        <f t="shared" si="0"/>
        <v>939</v>
      </c>
      <c r="F29" s="28">
        <f t="shared" si="1"/>
        <v>494</v>
      </c>
      <c r="G29" s="29">
        <f t="shared" si="1"/>
        <v>675</v>
      </c>
      <c r="H29" s="29">
        <f t="shared" si="1"/>
        <v>859</v>
      </c>
      <c r="I29" s="57">
        <f t="shared" si="1"/>
        <v>1184</v>
      </c>
      <c r="J29" s="28">
        <f t="shared" si="1"/>
        <v>0</v>
      </c>
      <c r="K29" s="29">
        <f t="shared" si="1"/>
        <v>0</v>
      </c>
      <c r="L29" s="29">
        <f t="shared" si="1"/>
        <v>0</v>
      </c>
      <c r="M29" s="30">
        <f t="shared" si="1"/>
        <v>0</v>
      </c>
      <c r="N29" s="52">
        <f t="shared" si="2"/>
        <v>598</v>
      </c>
      <c r="O29" s="29">
        <f t="shared" si="2"/>
        <v>806</v>
      </c>
      <c r="P29" s="29">
        <f t="shared" si="2"/>
        <v>1030</v>
      </c>
      <c r="Q29" s="57">
        <f t="shared" si="2"/>
        <v>1413</v>
      </c>
      <c r="R29" s="28">
        <f t="shared" si="3"/>
        <v>649</v>
      </c>
      <c r="S29" s="29">
        <f t="shared" si="3"/>
        <v>869</v>
      </c>
      <c r="T29" s="29">
        <f t="shared" si="3"/>
        <v>1111</v>
      </c>
      <c r="U29" s="30">
        <f t="shared" si="3"/>
        <v>1522</v>
      </c>
      <c r="V29" s="52">
        <f t="shared" si="4"/>
        <v>699</v>
      </c>
      <c r="W29" s="29">
        <f t="shared" si="4"/>
        <v>930</v>
      </c>
      <c r="X29" s="29">
        <f t="shared" si="4"/>
        <v>1190</v>
      </c>
      <c r="Y29" s="57">
        <f t="shared" si="4"/>
        <v>1629</v>
      </c>
      <c r="Z29" s="28">
        <f t="shared" si="4"/>
        <v>970</v>
      </c>
      <c r="AA29" s="29">
        <f t="shared" si="4"/>
        <v>1248</v>
      </c>
      <c r="AB29" s="29">
        <f t="shared" si="4"/>
        <v>1617</v>
      </c>
      <c r="AC29" s="30">
        <f t="shared" si="4"/>
        <v>2215</v>
      </c>
    </row>
    <row r="30" spans="1:29" x14ac:dyDescent="0.2">
      <c r="A30" s="27">
        <v>1600</v>
      </c>
      <c r="B30" s="28">
        <f t="shared" si="0"/>
        <v>440</v>
      </c>
      <c r="C30" s="29">
        <f t="shared" si="0"/>
        <v>610</v>
      </c>
      <c r="D30" s="29">
        <f t="shared" si="0"/>
        <v>772</v>
      </c>
      <c r="E30" s="57">
        <f t="shared" si="0"/>
        <v>1073</v>
      </c>
      <c r="F30" s="28">
        <f t="shared" ref="F30:M35" si="5">IF($N$1="3",0,ROUND((F$13*($E$8/50)^F$14)*$A30/1000,0))</f>
        <v>565</v>
      </c>
      <c r="G30" s="29">
        <f t="shared" si="5"/>
        <v>771</v>
      </c>
      <c r="H30" s="29">
        <f t="shared" si="5"/>
        <v>982</v>
      </c>
      <c r="I30" s="57">
        <f t="shared" si="5"/>
        <v>1353</v>
      </c>
      <c r="J30" s="28">
        <f t="shared" si="5"/>
        <v>0</v>
      </c>
      <c r="K30" s="29">
        <f t="shared" si="5"/>
        <v>0</v>
      </c>
      <c r="L30" s="29">
        <f t="shared" si="5"/>
        <v>0</v>
      </c>
      <c r="M30" s="30">
        <f t="shared" si="5"/>
        <v>0</v>
      </c>
      <c r="N30" s="52">
        <f t="shared" si="2"/>
        <v>684</v>
      </c>
      <c r="O30" s="29">
        <f t="shared" si="2"/>
        <v>921</v>
      </c>
      <c r="P30" s="29">
        <f t="shared" si="2"/>
        <v>1177</v>
      </c>
      <c r="Q30" s="57">
        <f t="shared" si="2"/>
        <v>1615</v>
      </c>
      <c r="R30" s="28">
        <f t="shared" si="3"/>
        <v>742</v>
      </c>
      <c r="S30" s="29">
        <f t="shared" si="3"/>
        <v>993</v>
      </c>
      <c r="T30" s="29">
        <f t="shared" si="3"/>
        <v>1270</v>
      </c>
      <c r="U30" s="30">
        <f t="shared" si="3"/>
        <v>1740</v>
      </c>
      <c r="V30" s="52">
        <f t="shared" si="4"/>
        <v>798</v>
      </c>
      <c r="W30" s="29">
        <f t="shared" si="4"/>
        <v>1063</v>
      </c>
      <c r="X30" s="29">
        <f t="shared" si="4"/>
        <v>1360</v>
      </c>
      <c r="Y30" s="57">
        <f t="shared" si="4"/>
        <v>1862</v>
      </c>
      <c r="Z30" s="28">
        <f t="shared" si="4"/>
        <v>1109</v>
      </c>
      <c r="AA30" s="29">
        <f t="shared" si="4"/>
        <v>1426</v>
      </c>
      <c r="AB30" s="29">
        <f t="shared" si="4"/>
        <v>1848</v>
      </c>
      <c r="AC30" s="30">
        <f t="shared" si="4"/>
        <v>2531</v>
      </c>
    </row>
    <row r="31" spans="1:29" x14ac:dyDescent="0.2">
      <c r="A31" s="27">
        <v>1800</v>
      </c>
      <c r="B31" s="28">
        <f t="shared" si="0"/>
        <v>495</v>
      </c>
      <c r="C31" s="29">
        <f t="shared" si="0"/>
        <v>686</v>
      </c>
      <c r="D31" s="29">
        <f t="shared" si="0"/>
        <v>868</v>
      </c>
      <c r="E31" s="57">
        <f t="shared" si="0"/>
        <v>1208</v>
      </c>
      <c r="F31" s="28">
        <f t="shared" si="5"/>
        <v>636</v>
      </c>
      <c r="G31" s="29">
        <f t="shared" si="5"/>
        <v>868</v>
      </c>
      <c r="H31" s="29">
        <f t="shared" si="5"/>
        <v>1104</v>
      </c>
      <c r="I31" s="57">
        <f t="shared" si="5"/>
        <v>1523</v>
      </c>
      <c r="J31" s="28">
        <f t="shared" si="5"/>
        <v>0</v>
      </c>
      <c r="K31" s="29">
        <f t="shared" si="5"/>
        <v>0</v>
      </c>
      <c r="L31" s="29">
        <f t="shared" si="5"/>
        <v>0</v>
      </c>
      <c r="M31" s="30">
        <f t="shared" si="5"/>
        <v>0</v>
      </c>
      <c r="N31" s="52">
        <f t="shared" si="2"/>
        <v>769</v>
      </c>
      <c r="O31" s="29">
        <f t="shared" si="2"/>
        <v>1036</v>
      </c>
      <c r="P31" s="29">
        <f t="shared" si="2"/>
        <v>1325</v>
      </c>
      <c r="Q31" s="57">
        <f t="shared" si="2"/>
        <v>1817</v>
      </c>
      <c r="R31" s="28">
        <f t="shared" si="3"/>
        <v>835</v>
      </c>
      <c r="S31" s="29">
        <f t="shared" si="3"/>
        <v>1117</v>
      </c>
      <c r="T31" s="29">
        <f t="shared" si="3"/>
        <v>1428</v>
      </c>
      <c r="U31" s="30">
        <f t="shared" si="3"/>
        <v>1957</v>
      </c>
      <c r="V31" s="52">
        <f t="shared" si="4"/>
        <v>898</v>
      </c>
      <c r="W31" s="29">
        <f t="shared" si="4"/>
        <v>1195</v>
      </c>
      <c r="X31" s="29">
        <f t="shared" si="4"/>
        <v>1530</v>
      </c>
      <c r="Y31" s="57">
        <f t="shared" si="4"/>
        <v>2094</v>
      </c>
      <c r="Z31" s="28">
        <f t="shared" si="4"/>
        <v>1247</v>
      </c>
      <c r="AA31" s="29">
        <f t="shared" si="4"/>
        <v>1605</v>
      </c>
      <c r="AB31" s="29">
        <f t="shared" si="4"/>
        <v>2080</v>
      </c>
      <c r="AC31" s="30">
        <f t="shared" si="4"/>
        <v>2848</v>
      </c>
    </row>
    <row r="32" spans="1:29" x14ac:dyDescent="0.2">
      <c r="A32" s="27">
        <v>2000</v>
      </c>
      <c r="B32" s="28">
        <f t="shared" si="0"/>
        <v>550</v>
      </c>
      <c r="C32" s="29">
        <f t="shared" si="0"/>
        <v>762</v>
      </c>
      <c r="D32" s="29">
        <f t="shared" si="0"/>
        <v>965</v>
      </c>
      <c r="E32" s="57">
        <f t="shared" si="0"/>
        <v>1342</v>
      </c>
      <c r="F32" s="28">
        <f t="shared" si="5"/>
        <v>706</v>
      </c>
      <c r="G32" s="29">
        <f t="shared" si="5"/>
        <v>964</v>
      </c>
      <c r="H32" s="29">
        <f t="shared" si="5"/>
        <v>1227</v>
      </c>
      <c r="I32" s="57">
        <f t="shared" si="5"/>
        <v>1692</v>
      </c>
      <c r="J32" s="28">
        <f t="shared" si="5"/>
        <v>0</v>
      </c>
      <c r="K32" s="29">
        <f t="shared" si="5"/>
        <v>0</v>
      </c>
      <c r="L32" s="29">
        <f t="shared" si="5"/>
        <v>0</v>
      </c>
      <c r="M32" s="30">
        <f t="shared" si="5"/>
        <v>0</v>
      </c>
      <c r="N32" s="52">
        <f t="shared" si="2"/>
        <v>855</v>
      </c>
      <c r="O32" s="29">
        <f t="shared" si="2"/>
        <v>1151</v>
      </c>
      <c r="P32" s="29">
        <f t="shared" si="2"/>
        <v>1472</v>
      </c>
      <c r="Q32" s="57">
        <f t="shared" si="2"/>
        <v>2018</v>
      </c>
      <c r="R32" s="28">
        <f t="shared" si="3"/>
        <v>927</v>
      </c>
      <c r="S32" s="29">
        <f t="shared" si="3"/>
        <v>1241</v>
      </c>
      <c r="T32" s="29">
        <f t="shared" si="3"/>
        <v>1587</v>
      </c>
      <c r="U32" s="30">
        <f t="shared" si="3"/>
        <v>2175</v>
      </c>
      <c r="V32" s="52">
        <f t="shared" si="4"/>
        <v>998</v>
      </c>
      <c r="W32" s="29">
        <f t="shared" si="4"/>
        <v>1328</v>
      </c>
      <c r="X32" s="29">
        <f t="shared" si="4"/>
        <v>1700</v>
      </c>
      <c r="Y32" s="57">
        <f t="shared" si="4"/>
        <v>2327</v>
      </c>
      <c r="Z32" s="28">
        <f t="shared" si="4"/>
        <v>1386</v>
      </c>
      <c r="AA32" s="29">
        <f t="shared" si="4"/>
        <v>1783</v>
      </c>
      <c r="AB32" s="29">
        <f t="shared" si="4"/>
        <v>2311</v>
      </c>
      <c r="AC32" s="30">
        <f t="shared" si="4"/>
        <v>3164</v>
      </c>
    </row>
    <row r="33" spans="1:29" x14ac:dyDescent="0.2">
      <c r="A33" s="27">
        <v>2300</v>
      </c>
      <c r="B33" s="28">
        <f t="shared" si="0"/>
        <v>632</v>
      </c>
      <c r="C33" s="29">
        <f t="shared" si="0"/>
        <v>876</v>
      </c>
      <c r="D33" s="29">
        <f t="shared" si="0"/>
        <v>1109</v>
      </c>
      <c r="E33" s="57">
        <f t="shared" si="0"/>
        <v>1543</v>
      </c>
      <c r="F33" s="28">
        <f t="shared" si="5"/>
        <v>812</v>
      </c>
      <c r="G33" s="29">
        <f t="shared" si="5"/>
        <v>1109</v>
      </c>
      <c r="H33" s="29">
        <f t="shared" si="5"/>
        <v>1411</v>
      </c>
      <c r="I33" s="57">
        <f t="shared" si="5"/>
        <v>1946</v>
      </c>
      <c r="J33" s="28">
        <f t="shared" si="5"/>
        <v>0</v>
      </c>
      <c r="K33" s="29">
        <f t="shared" si="5"/>
        <v>0</v>
      </c>
      <c r="L33" s="29">
        <f t="shared" si="5"/>
        <v>0</v>
      </c>
      <c r="M33" s="30">
        <f t="shared" si="5"/>
        <v>0</v>
      </c>
      <c r="N33" s="52">
        <f t="shared" si="2"/>
        <v>983</v>
      </c>
      <c r="O33" s="29">
        <f t="shared" si="2"/>
        <v>1324</v>
      </c>
      <c r="P33" s="29">
        <f t="shared" si="2"/>
        <v>1692</v>
      </c>
      <c r="Q33" s="57">
        <f t="shared" si="2"/>
        <v>2321</v>
      </c>
      <c r="R33" s="28">
        <f t="shared" si="3"/>
        <v>1067</v>
      </c>
      <c r="S33" s="29">
        <f t="shared" si="3"/>
        <v>1428</v>
      </c>
      <c r="T33" s="29">
        <f t="shared" si="3"/>
        <v>1825</v>
      </c>
      <c r="U33" s="30">
        <f t="shared" si="3"/>
        <v>2501</v>
      </c>
      <c r="V33" s="52">
        <f t="shared" ref="V33:Y35" si="6">ROUND((V$13*($E$8/50)^V$14)*$A33/1000,0)</f>
        <v>1148</v>
      </c>
      <c r="W33" s="29">
        <f t="shared" si="6"/>
        <v>1527</v>
      </c>
      <c r="X33" s="29">
        <f t="shared" si="6"/>
        <v>1955</v>
      </c>
      <c r="Y33" s="57">
        <f t="shared" si="6"/>
        <v>2676</v>
      </c>
      <c r="Z33" s="28">
        <f>IF(OR($N$1="1",$N$1="2",$N$1="3"),0,ROUND((Z$13*($E$8/50)^Z$14)*$A33/1000,0))</f>
        <v>0</v>
      </c>
      <c r="AA33" s="29">
        <f t="shared" ref="AA33:AC35" si="7">IF(OR($N$1="1",$N$1="2",$N$1="3"),0,ROUND((AA$13*($E$8/50)^AA$14)*$A33/1000,0))</f>
        <v>0</v>
      </c>
      <c r="AB33" s="29">
        <f t="shared" si="7"/>
        <v>0</v>
      </c>
      <c r="AC33" s="30">
        <f t="shared" si="7"/>
        <v>0</v>
      </c>
    </row>
    <row r="34" spans="1:29" x14ac:dyDescent="0.2">
      <c r="A34" s="27">
        <v>2600</v>
      </c>
      <c r="B34" s="28">
        <f t="shared" si="0"/>
        <v>715</v>
      </c>
      <c r="C34" s="29">
        <f t="shared" si="0"/>
        <v>990</v>
      </c>
      <c r="D34" s="29">
        <f t="shared" si="0"/>
        <v>1254</v>
      </c>
      <c r="E34" s="57">
        <f t="shared" si="0"/>
        <v>1744</v>
      </c>
      <c r="F34" s="28">
        <f t="shared" si="5"/>
        <v>918</v>
      </c>
      <c r="G34" s="29">
        <f t="shared" si="5"/>
        <v>1253</v>
      </c>
      <c r="H34" s="29">
        <f t="shared" si="5"/>
        <v>1595</v>
      </c>
      <c r="I34" s="57">
        <f t="shared" si="5"/>
        <v>2199</v>
      </c>
      <c r="J34" s="28">
        <f t="shared" si="5"/>
        <v>0</v>
      </c>
      <c r="K34" s="29">
        <f t="shared" si="5"/>
        <v>0</v>
      </c>
      <c r="L34" s="29">
        <f t="shared" si="5"/>
        <v>0</v>
      </c>
      <c r="M34" s="30">
        <f t="shared" si="5"/>
        <v>0</v>
      </c>
      <c r="N34" s="52">
        <f t="shared" si="2"/>
        <v>1111</v>
      </c>
      <c r="O34" s="29">
        <f t="shared" si="2"/>
        <v>1497</v>
      </c>
      <c r="P34" s="29">
        <f t="shared" si="2"/>
        <v>1913</v>
      </c>
      <c r="Q34" s="57">
        <f t="shared" si="2"/>
        <v>2624</v>
      </c>
      <c r="R34" s="28">
        <f t="shared" si="3"/>
        <v>1206</v>
      </c>
      <c r="S34" s="29">
        <f t="shared" si="3"/>
        <v>1614</v>
      </c>
      <c r="T34" s="29">
        <f t="shared" si="3"/>
        <v>2063</v>
      </c>
      <c r="U34" s="30">
        <f t="shared" si="3"/>
        <v>2827</v>
      </c>
      <c r="V34" s="52">
        <f t="shared" si="6"/>
        <v>1297</v>
      </c>
      <c r="W34" s="29">
        <f t="shared" si="6"/>
        <v>1727</v>
      </c>
      <c r="X34" s="29">
        <f t="shared" si="6"/>
        <v>2210</v>
      </c>
      <c r="Y34" s="57">
        <f t="shared" si="6"/>
        <v>3025</v>
      </c>
      <c r="Z34" s="28">
        <f t="shared" ref="Z34:Z35" si="8">IF(OR($N$1="1",$N$1="2",$N$1="3"),0,ROUND((Z$13*($E$8/50)^Z$14)*$A34/1000,0))</f>
        <v>0</v>
      </c>
      <c r="AA34" s="29">
        <f t="shared" si="7"/>
        <v>0</v>
      </c>
      <c r="AB34" s="29">
        <f t="shared" si="7"/>
        <v>0</v>
      </c>
      <c r="AC34" s="30">
        <f t="shared" si="7"/>
        <v>0</v>
      </c>
    </row>
    <row r="35" spans="1:29" ht="13.5" thickBot="1" x14ac:dyDescent="0.25">
      <c r="A35" s="31">
        <v>3000</v>
      </c>
      <c r="B35" s="32">
        <f t="shared" si="0"/>
        <v>824</v>
      </c>
      <c r="C35" s="33">
        <f t="shared" si="0"/>
        <v>1143</v>
      </c>
      <c r="D35" s="33">
        <f t="shared" si="0"/>
        <v>1447</v>
      </c>
      <c r="E35" s="58">
        <f t="shared" si="0"/>
        <v>2013</v>
      </c>
      <c r="F35" s="32">
        <f t="shared" si="5"/>
        <v>1060</v>
      </c>
      <c r="G35" s="33">
        <f t="shared" si="5"/>
        <v>1446</v>
      </c>
      <c r="H35" s="33">
        <f t="shared" si="5"/>
        <v>1841</v>
      </c>
      <c r="I35" s="58">
        <f t="shared" si="5"/>
        <v>2538</v>
      </c>
      <c r="J35" s="32">
        <f t="shared" si="5"/>
        <v>0</v>
      </c>
      <c r="K35" s="33">
        <f t="shared" si="5"/>
        <v>0</v>
      </c>
      <c r="L35" s="33">
        <f t="shared" si="5"/>
        <v>0</v>
      </c>
      <c r="M35" s="34">
        <f t="shared" si="5"/>
        <v>0</v>
      </c>
      <c r="N35" s="53">
        <f t="shared" si="2"/>
        <v>1282</v>
      </c>
      <c r="O35" s="33">
        <f t="shared" si="2"/>
        <v>1727</v>
      </c>
      <c r="P35" s="33">
        <f t="shared" si="2"/>
        <v>2208</v>
      </c>
      <c r="Q35" s="58">
        <f t="shared" si="2"/>
        <v>3028</v>
      </c>
      <c r="R35" s="32">
        <f t="shared" si="3"/>
        <v>1391</v>
      </c>
      <c r="S35" s="33">
        <f t="shared" si="3"/>
        <v>1862</v>
      </c>
      <c r="T35" s="33">
        <f t="shared" si="3"/>
        <v>2380</v>
      </c>
      <c r="U35" s="34">
        <f t="shared" si="3"/>
        <v>3262</v>
      </c>
      <c r="V35" s="53">
        <f t="shared" si="6"/>
        <v>1497</v>
      </c>
      <c r="W35" s="33">
        <f t="shared" si="6"/>
        <v>1992</v>
      </c>
      <c r="X35" s="33">
        <f t="shared" si="6"/>
        <v>2549</v>
      </c>
      <c r="Y35" s="58">
        <f t="shared" si="6"/>
        <v>3491</v>
      </c>
      <c r="Z35" s="32">
        <f t="shared" si="8"/>
        <v>0</v>
      </c>
      <c r="AA35" s="33">
        <f t="shared" si="7"/>
        <v>0</v>
      </c>
      <c r="AB35" s="33">
        <f t="shared" si="7"/>
        <v>0</v>
      </c>
      <c r="AC35" s="34">
        <f t="shared" si="7"/>
        <v>0</v>
      </c>
    </row>
  </sheetData>
  <sheetProtection algorithmName="SHA-512" hashValue="Kt0oljLMqTPPzqe8nLCUz5LKJvKWuGKWDXhVl+g0rTsIm4/Sljai28xndVlkBV5oYd4VWCAYnfGOUl4uUvYeqQ==" saltValue="nHBi/132Gyc0HmVY1lmX1Q==" spinCount="100000" sheet="1" objects="1" scenarios="1"/>
  <mergeCells count="19">
    <mergeCell ref="Z17:AC17"/>
    <mergeCell ref="B17:E17"/>
    <mergeCell ref="F17:I17"/>
    <mergeCell ref="J17:M17"/>
    <mergeCell ref="N17:Q17"/>
    <mergeCell ref="R17:U17"/>
    <mergeCell ref="V17:Y17"/>
    <mergeCell ref="A6:D6"/>
    <mergeCell ref="A7:D7"/>
    <mergeCell ref="A8:D8"/>
    <mergeCell ref="H8:M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AC35">
    <cfRule type="cellIs" dxfId="47" priority="1" operator="equal">
      <formula>0</formula>
    </cfRule>
    <cfRule type="cellIs" dxfId="46" priority="2" operator="notBetween">
      <formula>$L$10</formula>
      <formula>$L$11</formula>
    </cfRule>
    <cfRule type="cellIs" dxfId="45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FA634F82-1294-4FFA-8F7B-E40B9C490C73}">
      <formula1>$O$1:$O$3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F94A-2E16-4FEE-BA61-BCAA5AA1CD98}">
  <dimension ref="A1:V37"/>
  <sheetViews>
    <sheetView workbookViewId="0">
      <selection activeCell="A10" sqref="A10:XFD15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22" x14ac:dyDescent="0.2">
      <c r="A1" s="94" t="s">
        <v>32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 t="str">
        <f>IF(A1="Plan Hygiene",1,)&amp;IF(A1="Plan Ventil Hygiene",2,)</f>
        <v>1</v>
      </c>
      <c r="O1" s="66" t="s">
        <v>32</v>
      </c>
      <c r="P1" s="64"/>
    </row>
    <row r="2" spans="1:22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 t="s">
        <v>33</v>
      </c>
    </row>
    <row r="3" spans="1:22" ht="13.5" thickBot="1" x14ac:dyDescent="0.25">
      <c r="N3" s="65"/>
      <c r="O3" s="65"/>
    </row>
    <row r="4" spans="1:22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22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22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22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22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22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22" ht="16.5" hidden="1" customHeight="1" x14ac:dyDescent="0.2">
      <c r="L10" s="1">
        <f>K4-(K4*(L5/100))</f>
        <v>950</v>
      </c>
    </row>
    <row r="11" spans="1:22" hidden="1" x14ac:dyDescent="0.2">
      <c r="L11" s="1">
        <f>K4+(K4*(L5/100))</f>
        <v>1050</v>
      </c>
    </row>
    <row r="12" spans="1:22" hidden="1" x14ac:dyDescent="0.2"/>
    <row r="13" spans="1:22" s="4" customFormat="1" ht="12" hidden="1" x14ac:dyDescent="0.2">
      <c r="A13" s="2" t="s">
        <v>14</v>
      </c>
      <c r="B13" s="3">
        <v>313</v>
      </c>
      <c r="C13" s="3">
        <v>598</v>
      </c>
      <c r="D13" s="3">
        <v>834</v>
      </c>
      <c r="E13" s="3">
        <v>505</v>
      </c>
      <c r="F13" s="3">
        <v>880</v>
      </c>
      <c r="G13" s="3">
        <v>1219</v>
      </c>
      <c r="H13" s="3">
        <v>592</v>
      </c>
      <c r="I13" s="3">
        <v>1015</v>
      </c>
      <c r="J13" s="3">
        <v>1400</v>
      </c>
      <c r="K13" s="3">
        <v>820</v>
      </c>
      <c r="L13" s="3">
        <v>1411</v>
      </c>
      <c r="M13" s="3">
        <v>1927</v>
      </c>
      <c r="N13" s="3"/>
      <c r="O13" s="3"/>
      <c r="P13" s="3"/>
      <c r="Q13" s="3"/>
      <c r="R13" s="3"/>
      <c r="S13" s="3"/>
      <c r="T13" s="3"/>
      <c r="U13" s="3"/>
      <c r="V13" s="3"/>
    </row>
    <row r="14" spans="1:22" s="7" customFormat="1" ht="10.5" hidden="1" x14ac:dyDescent="0.15">
      <c r="A14" s="5" t="s">
        <v>0</v>
      </c>
      <c r="B14" s="6">
        <v>1.3072999999999999</v>
      </c>
      <c r="C14" s="6">
        <v>1.2706</v>
      </c>
      <c r="D14" s="6">
        <v>1.2926</v>
      </c>
      <c r="E14" s="6">
        <v>1.2789999999999999</v>
      </c>
      <c r="F14" s="6">
        <v>1.2808999999999999</v>
      </c>
      <c r="G14" s="6">
        <v>1.3023</v>
      </c>
      <c r="H14" s="6">
        <v>1.2647999999999999</v>
      </c>
      <c r="I14" s="6">
        <v>1.2861</v>
      </c>
      <c r="J14" s="6">
        <v>1.3071999999999999</v>
      </c>
      <c r="K14" s="6">
        <v>1.2768999999999999</v>
      </c>
      <c r="L14" s="6">
        <v>1.2728999999999999</v>
      </c>
      <c r="M14" s="6">
        <v>1.3152999999999999</v>
      </c>
      <c r="N14" s="6"/>
      <c r="O14" s="6"/>
      <c r="P14" s="6"/>
      <c r="Q14" s="6"/>
      <c r="R14" s="6"/>
      <c r="S14" s="6"/>
      <c r="T14" s="6"/>
      <c r="U14" s="6"/>
      <c r="V14" s="6"/>
    </row>
    <row r="15" spans="1:22" hidden="1" x14ac:dyDescent="0.2">
      <c r="A15" s="8"/>
      <c r="B15" s="9"/>
      <c r="C15" s="10"/>
      <c r="D15" s="8"/>
      <c r="E15" s="8"/>
      <c r="F15" s="9"/>
      <c r="G15" s="10"/>
      <c r="H15" s="8"/>
      <c r="I15" s="8"/>
      <c r="J15" s="9"/>
      <c r="K15" s="10"/>
      <c r="L15" s="8"/>
      <c r="M15" s="8"/>
      <c r="N15" s="59"/>
      <c r="O15" s="10"/>
      <c r="P15" s="8"/>
      <c r="Q15" s="8"/>
      <c r="R15" s="59"/>
      <c r="S15" s="10"/>
      <c r="T15" s="8"/>
      <c r="U15" s="8"/>
      <c r="V15" s="59"/>
    </row>
    <row r="16" spans="1:22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2">
      <c r="A17" s="45" t="s">
        <v>3</v>
      </c>
      <c r="B17" s="90">
        <v>300</v>
      </c>
      <c r="C17" s="91"/>
      <c r="D17" s="92"/>
      <c r="E17" s="90">
        <v>500</v>
      </c>
      <c r="F17" s="91"/>
      <c r="G17" s="92"/>
      <c r="H17" s="90">
        <v>600</v>
      </c>
      <c r="I17" s="91"/>
      <c r="J17" s="92"/>
      <c r="K17" s="90">
        <v>900</v>
      </c>
      <c r="L17" s="91"/>
      <c r="M17" s="92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x14ac:dyDescent="0.2">
      <c r="A18" s="46" t="s">
        <v>4</v>
      </c>
      <c r="B18" s="14">
        <v>10</v>
      </c>
      <c r="C18" s="15">
        <v>20</v>
      </c>
      <c r="D18" s="16">
        <v>30</v>
      </c>
      <c r="E18" s="14">
        <v>10</v>
      </c>
      <c r="F18" s="15">
        <v>20</v>
      </c>
      <c r="G18" s="16">
        <v>30</v>
      </c>
      <c r="H18" s="14">
        <v>10</v>
      </c>
      <c r="I18" s="15">
        <v>20</v>
      </c>
      <c r="J18" s="16">
        <v>30</v>
      </c>
      <c r="K18" s="14">
        <v>10</v>
      </c>
      <c r="L18" s="15">
        <v>20</v>
      </c>
      <c r="M18" s="16">
        <v>30</v>
      </c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3.5" thickBot="1" x14ac:dyDescent="0.25">
      <c r="A19" s="47" t="s">
        <v>5</v>
      </c>
      <c r="B19" s="19" t="s">
        <v>1</v>
      </c>
      <c r="C19" s="20" t="s">
        <v>1</v>
      </c>
      <c r="D19" s="21" t="s">
        <v>1</v>
      </c>
      <c r="E19" s="19" t="s">
        <v>1</v>
      </c>
      <c r="F19" s="20" t="s">
        <v>1</v>
      </c>
      <c r="G19" s="21" t="s">
        <v>1</v>
      </c>
      <c r="H19" s="19" t="s">
        <v>1</v>
      </c>
      <c r="I19" s="20" t="s">
        <v>1</v>
      </c>
      <c r="J19" s="21" t="s">
        <v>1</v>
      </c>
      <c r="K19" s="19" t="s">
        <v>1</v>
      </c>
      <c r="L19" s="20" t="s">
        <v>1</v>
      </c>
      <c r="M19" s="21" t="s">
        <v>1</v>
      </c>
      <c r="N19" s="17"/>
      <c r="O19" s="17"/>
      <c r="P19" s="17"/>
      <c r="Q19" s="17"/>
      <c r="R19" s="17"/>
      <c r="S19" s="17"/>
      <c r="T19" s="17"/>
      <c r="U19" s="17"/>
      <c r="V19" s="17"/>
    </row>
    <row r="20" spans="1:22" x14ac:dyDescent="0.2">
      <c r="A20" s="22">
        <v>400</v>
      </c>
      <c r="B20" s="23">
        <f>ROUND((B$13*($E$8/50)^B$14)*$A20/1000,0)</f>
        <v>64</v>
      </c>
      <c r="C20" s="24">
        <f t="shared" ref="C20:M32" si="0">ROUND((C$13*($E$8/50)^C$14)*$A20/1000,0)</f>
        <v>125</v>
      </c>
      <c r="D20" s="25">
        <f t="shared" si="0"/>
        <v>172</v>
      </c>
      <c r="E20" s="23">
        <f t="shared" si="0"/>
        <v>105</v>
      </c>
      <c r="F20" s="24">
        <f t="shared" si="0"/>
        <v>183</v>
      </c>
      <c r="G20" s="25">
        <f t="shared" si="0"/>
        <v>251</v>
      </c>
      <c r="H20" s="23">
        <f t="shared" si="0"/>
        <v>124</v>
      </c>
      <c r="I20" s="24">
        <f t="shared" si="0"/>
        <v>210</v>
      </c>
      <c r="J20" s="25">
        <f t="shared" si="0"/>
        <v>287</v>
      </c>
      <c r="K20" s="23">
        <f t="shared" si="0"/>
        <v>171</v>
      </c>
      <c r="L20" s="24">
        <f t="shared" si="0"/>
        <v>295</v>
      </c>
      <c r="M20" s="25">
        <f t="shared" si="0"/>
        <v>394</v>
      </c>
    </row>
    <row r="21" spans="1:22" x14ac:dyDescent="0.2">
      <c r="A21" s="27">
        <v>500</v>
      </c>
      <c r="B21" s="28">
        <f t="shared" ref="B21:M35" si="1">ROUND((B$13*($E$8/50)^B$14)*$A21/1000,0)</f>
        <v>80</v>
      </c>
      <c r="C21" s="29">
        <f t="shared" si="0"/>
        <v>156</v>
      </c>
      <c r="D21" s="30">
        <f t="shared" si="0"/>
        <v>215</v>
      </c>
      <c r="E21" s="28">
        <f t="shared" si="0"/>
        <v>131</v>
      </c>
      <c r="F21" s="29">
        <f t="shared" si="0"/>
        <v>229</v>
      </c>
      <c r="G21" s="30">
        <f t="shared" si="0"/>
        <v>313</v>
      </c>
      <c r="H21" s="28">
        <f t="shared" si="0"/>
        <v>155</v>
      </c>
      <c r="I21" s="29">
        <f t="shared" si="0"/>
        <v>263</v>
      </c>
      <c r="J21" s="30">
        <f t="shared" si="0"/>
        <v>359</v>
      </c>
      <c r="K21" s="28">
        <f t="shared" si="0"/>
        <v>214</v>
      </c>
      <c r="L21" s="29">
        <f t="shared" si="0"/>
        <v>368</v>
      </c>
      <c r="M21" s="30">
        <f t="shared" si="0"/>
        <v>492</v>
      </c>
    </row>
    <row r="22" spans="1:22" x14ac:dyDescent="0.2">
      <c r="A22" s="27">
        <v>600</v>
      </c>
      <c r="B22" s="28">
        <f t="shared" si="1"/>
        <v>96</v>
      </c>
      <c r="C22" s="29">
        <f t="shared" si="0"/>
        <v>187</v>
      </c>
      <c r="D22" s="30">
        <f t="shared" si="0"/>
        <v>259</v>
      </c>
      <c r="E22" s="28">
        <f t="shared" si="0"/>
        <v>158</v>
      </c>
      <c r="F22" s="29">
        <f t="shared" si="0"/>
        <v>274</v>
      </c>
      <c r="G22" s="30">
        <f t="shared" si="0"/>
        <v>376</v>
      </c>
      <c r="H22" s="28">
        <f t="shared" si="0"/>
        <v>186</v>
      </c>
      <c r="I22" s="29">
        <f t="shared" si="0"/>
        <v>316</v>
      </c>
      <c r="J22" s="30">
        <f t="shared" si="0"/>
        <v>431</v>
      </c>
      <c r="K22" s="28">
        <f t="shared" si="0"/>
        <v>256</v>
      </c>
      <c r="L22" s="29">
        <f t="shared" si="0"/>
        <v>442</v>
      </c>
      <c r="M22" s="30">
        <f t="shared" si="0"/>
        <v>591</v>
      </c>
    </row>
    <row r="23" spans="1:22" x14ac:dyDescent="0.2">
      <c r="A23" s="27">
        <v>700</v>
      </c>
      <c r="B23" s="28">
        <f t="shared" si="1"/>
        <v>112</v>
      </c>
      <c r="C23" s="29">
        <f t="shared" si="0"/>
        <v>219</v>
      </c>
      <c r="D23" s="30">
        <f t="shared" si="0"/>
        <v>302</v>
      </c>
      <c r="E23" s="28">
        <f t="shared" si="0"/>
        <v>184</v>
      </c>
      <c r="F23" s="29">
        <f t="shared" si="0"/>
        <v>320</v>
      </c>
      <c r="G23" s="30">
        <f t="shared" si="0"/>
        <v>439</v>
      </c>
      <c r="H23" s="28">
        <f t="shared" si="0"/>
        <v>217</v>
      </c>
      <c r="I23" s="29">
        <f t="shared" si="0"/>
        <v>368</v>
      </c>
      <c r="J23" s="30">
        <f t="shared" si="0"/>
        <v>503</v>
      </c>
      <c r="K23" s="28">
        <f t="shared" si="0"/>
        <v>299</v>
      </c>
      <c r="L23" s="29">
        <f t="shared" si="0"/>
        <v>516</v>
      </c>
      <c r="M23" s="30">
        <f t="shared" si="0"/>
        <v>689</v>
      </c>
    </row>
    <row r="24" spans="1:22" x14ac:dyDescent="0.2">
      <c r="A24" s="27">
        <v>800</v>
      </c>
      <c r="B24" s="28">
        <f t="shared" si="1"/>
        <v>128</v>
      </c>
      <c r="C24" s="29">
        <f t="shared" si="0"/>
        <v>250</v>
      </c>
      <c r="D24" s="30">
        <f t="shared" si="0"/>
        <v>345</v>
      </c>
      <c r="E24" s="28">
        <f t="shared" si="0"/>
        <v>210</v>
      </c>
      <c r="F24" s="29">
        <f t="shared" si="0"/>
        <v>366</v>
      </c>
      <c r="G24" s="30">
        <f t="shared" si="0"/>
        <v>501</v>
      </c>
      <c r="H24" s="28">
        <f t="shared" si="0"/>
        <v>248</v>
      </c>
      <c r="I24" s="29">
        <f t="shared" si="0"/>
        <v>421</v>
      </c>
      <c r="J24" s="30">
        <f t="shared" si="0"/>
        <v>574</v>
      </c>
      <c r="K24" s="28">
        <f t="shared" si="0"/>
        <v>342</v>
      </c>
      <c r="L24" s="29">
        <f t="shared" si="0"/>
        <v>589</v>
      </c>
      <c r="M24" s="30">
        <f t="shared" si="0"/>
        <v>787</v>
      </c>
    </row>
    <row r="25" spans="1:22" x14ac:dyDescent="0.2">
      <c r="A25" s="27">
        <v>900</v>
      </c>
      <c r="B25" s="28">
        <f t="shared" si="1"/>
        <v>144</v>
      </c>
      <c r="C25" s="29">
        <f t="shared" si="0"/>
        <v>281</v>
      </c>
      <c r="D25" s="30">
        <f t="shared" si="0"/>
        <v>388</v>
      </c>
      <c r="E25" s="28">
        <f t="shared" si="0"/>
        <v>236</v>
      </c>
      <c r="F25" s="29">
        <f t="shared" si="0"/>
        <v>412</v>
      </c>
      <c r="G25" s="30">
        <f t="shared" si="0"/>
        <v>564</v>
      </c>
      <c r="H25" s="28">
        <f t="shared" si="0"/>
        <v>279</v>
      </c>
      <c r="I25" s="29">
        <f t="shared" si="0"/>
        <v>474</v>
      </c>
      <c r="J25" s="30">
        <f t="shared" si="0"/>
        <v>646</v>
      </c>
      <c r="K25" s="28">
        <f t="shared" si="0"/>
        <v>384</v>
      </c>
      <c r="L25" s="29">
        <f t="shared" si="0"/>
        <v>663</v>
      </c>
      <c r="M25" s="30">
        <f t="shared" si="0"/>
        <v>886</v>
      </c>
    </row>
    <row r="26" spans="1:22" x14ac:dyDescent="0.2">
      <c r="A26" s="27">
        <v>1000</v>
      </c>
      <c r="B26" s="28">
        <f t="shared" si="1"/>
        <v>161</v>
      </c>
      <c r="C26" s="29">
        <f t="shared" si="0"/>
        <v>312</v>
      </c>
      <c r="D26" s="30">
        <f t="shared" si="0"/>
        <v>431</v>
      </c>
      <c r="E26" s="28">
        <f t="shared" si="0"/>
        <v>263</v>
      </c>
      <c r="F26" s="29">
        <f t="shared" si="0"/>
        <v>457</v>
      </c>
      <c r="G26" s="30">
        <f t="shared" si="0"/>
        <v>627</v>
      </c>
      <c r="H26" s="28">
        <f t="shared" si="0"/>
        <v>310</v>
      </c>
      <c r="I26" s="29">
        <f t="shared" si="0"/>
        <v>526</v>
      </c>
      <c r="J26" s="30">
        <f t="shared" si="0"/>
        <v>718</v>
      </c>
      <c r="K26" s="28">
        <f t="shared" si="0"/>
        <v>427</v>
      </c>
      <c r="L26" s="29">
        <f t="shared" si="0"/>
        <v>736</v>
      </c>
      <c r="M26" s="30">
        <f t="shared" si="0"/>
        <v>984</v>
      </c>
    </row>
    <row r="27" spans="1:22" x14ac:dyDescent="0.2">
      <c r="A27" s="27">
        <v>1100</v>
      </c>
      <c r="B27" s="28">
        <f t="shared" si="1"/>
        <v>177</v>
      </c>
      <c r="C27" s="29">
        <f t="shared" si="0"/>
        <v>344</v>
      </c>
      <c r="D27" s="30">
        <f t="shared" si="0"/>
        <v>474</v>
      </c>
      <c r="E27" s="28">
        <f t="shared" si="0"/>
        <v>289</v>
      </c>
      <c r="F27" s="29">
        <f t="shared" si="0"/>
        <v>503</v>
      </c>
      <c r="G27" s="30">
        <f t="shared" si="0"/>
        <v>689</v>
      </c>
      <c r="H27" s="28">
        <f t="shared" si="0"/>
        <v>341</v>
      </c>
      <c r="I27" s="29">
        <f t="shared" si="0"/>
        <v>579</v>
      </c>
      <c r="J27" s="30">
        <f t="shared" si="0"/>
        <v>790</v>
      </c>
      <c r="K27" s="28">
        <f t="shared" si="0"/>
        <v>470</v>
      </c>
      <c r="L27" s="29">
        <f t="shared" si="0"/>
        <v>810</v>
      </c>
      <c r="M27" s="30">
        <f t="shared" si="0"/>
        <v>1083</v>
      </c>
    </row>
    <row r="28" spans="1:22" x14ac:dyDescent="0.2">
      <c r="A28" s="27">
        <v>1200</v>
      </c>
      <c r="B28" s="28">
        <f t="shared" si="1"/>
        <v>193</v>
      </c>
      <c r="C28" s="29">
        <f t="shared" si="0"/>
        <v>375</v>
      </c>
      <c r="D28" s="30">
        <f t="shared" si="0"/>
        <v>517</v>
      </c>
      <c r="E28" s="28">
        <f t="shared" si="0"/>
        <v>315</v>
      </c>
      <c r="F28" s="29">
        <f t="shared" si="0"/>
        <v>549</v>
      </c>
      <c r="G28" s="30">
        <f t="shared" si="0"/>
        <v>752</v>
      </c>
      <c r="H28" s="28">
        <f t="shared" si="0"/>
        <v>372</v>
      </c>
      <c r="I28" s="29">
        <f t="shared" si="0"/>
        <v>631</v>
      </c>
      <c r="J28" s="30">
        <f t="shared" si="0"/>
        <v>862</v>
      </c>
      <c r="K28" s="28">
        <f t="shared" si="0"/>
        <v>513</v>
      </c>
      <c r="L28" s="29">
        <f t="shared" si="0"/>
        <v>884</v>
      </c>
      <c r="M28" s="30">
        <f t="shared" si="0"/>
        <v>1181</v>
      </c>
    </row>
    <row r="29" spans="1:22" x14ac:dyDescent="0.2">
      <c r="A29" s="27">
        <v>1400</v>
      </c>
      <c r="B29" s="28">
        <f t="shared" si="1"/>
        <v>225</v>
      </c>
      <c r="C29" s="29">
        <f t="shared" si="0"/>
        <v>437</v>
      </c>
      <c r="D29" s="30">
        <f t="shared" si="0"/>
        <v>603</v>
      </c>
      <c r="E29" s="28">
        <f t="shared" si="0"/>
        <v>368</v>
      </c>
      <c r="F29" s="29">
        <f t="shared" si="0"/>
        <v>640</v>
      </c>
      <c r="G29" s="30">
        <f t="shared" si="0"/>
        <v>877</v>
      </c>
      <c r="H29" s="28">
        <f t="shared" si="0"/>
        <v>434</v>
      </c>
      <c r="I29" s="29">
        <f t="shared" si="0"/>
        <v>737</v>
      </c>
      <c r="J29" s="30">
        <f t="shared" si="0"/>
        <v>1005</v>
      </c>
      <c r="K29" s="28">
        <f t="shared" si="0"/>
        <v>598</v>
      </c>
      <c r="L29" s="29">
        <f t="shared" si="0"/>
        <v>1031</v>
      </c>
      <c r="M29" s="30">
        <f t="shared" si="0"/>
        <v>1378</v>
      </c>
    </row>
    <row r="30" spans="1:22" x14ac:dyDescent="0.2">
      <c r="A30" s="27">
        <v>1600</v>
      </c>
      <c r="B30" s="28">
        <f t="shared" si="1"/>
        <v>257</v>
      </c>
      <c r="C30" s="29">
        <f t="shared" si="0"/>
        <v>500</v>
      </c>
      <c r="D30" s="30">
        <f t="shared" si="0"/>
        <v>689</v>
      </c>
      <c r="E30" s="28">
        <f t="shared" si="0"/>
        <v>420</v>
      </c>
      <c r="F30" s="29">
        <f t="shared" si="0"/>
        <v>732</v>
      </c>
      <c r="G30" s="30">
        <f t="shared" si="0"/>
        <v>1003</v>
      </c>
      <c r="H30" s="28">
        <f t="shared" si="0"/>
        <v>496</v>
      </c>
      <c r="I30" s="29">
        <f t="shared" si="0"/>
        <v>842</v>
      </c>
      <c r="J30" s="30">
        <f t="shared" si="0"/>
        <v>1149</v>
      </c>
      <c r="K30" s="28">
        <f t="shared" si="0"/>
        <v>683</v>
      </c>
      <c r="L30" s="29">
        <f t="shared" si="0"/>
        <v>1178</v>
      </c>
      <c r="M30" s="30">
        <f t="shared" si="0"/>
        <v>1575</v>
      </c>
    </row>
    <row r="31" spans="1:22" x14ac:dyDescent="0.2">
      <c r="A31" s="27">
        <v>1800</v>
      </c>
      <c r="B31" s="28">
        <f t="shared" si="1"/>
        <v>289</v>
      </c>
      <c r="C31" s="29">
        <f t="shared" si="0"/>
        <v>562</v>
      </c>
      <c r="D31" s="30">
        <f t="shared" si="0"/>
        <v>776</v>
      </c>
      <c r="E31" s="28">
        <f t="shared" si="0"/>
        <v>473</v>
      </c>
      <c r="F31" s="29">
        <f t="shared" si="0"/>
        <v>823</v>
      </c>
      <c r="G31" s="30">
        <f t="shared" si="0"/>
        <v>1128</v>
      </c>
      <c r="H31" s="28">
        <f t="shared" si="0"/>
        <v>558</v>
      </c>
      <c r="I31" s="29">
        <f t="shared" si="0"/>
        <v>947</v>
      </c>
      <c r="J31" s="30">
        <f t="shared" si="0"/>
        <v>1292</v>
      </c>
      <c r="K31" s="28">
        <f t="shared" si="0"/>
        <v>769</v>
      </c>
      <c r="L31" s="29">
        <f t="shared" si="0"/>
        <v>1326</v>
      </c>
      <c r="M31" s="30">
        <f t="shared" si="0"/>
        <v>1772</v>
      </c>
    </row>
    <row r="32" spans="1:22" x14ac:dyDescent="0.2">
      <c r="A32" s="27">
        <v>2000</v>
      </c>
      <c r="B32" s="28">
        <f t="shared" si="1"/>
        <v>321</v>
      </c>
      <c r="C32" s="29">
        <f t="shared" si="0"/>
        <v>625</v>
      </c>
      <c r="D32" s="30">
        <f t="shared" si="0"/>
        <v>862</v>
      </c>
      <c r="E32" s="28">
        <f t="shared" si="0"/>
        <v>526</v>
      </c>
      <c r="F32" s="29">
        <f t="shared" si="0"/>
        <v>915</v>
      </c>
      <c r="G32" s="30">
        <f t="shared" si="0"/>
        <v>1253</v>
      </c>
      <c r="H32" s="28">
        <f t="shared" si="0"/>
        <v>621</v>
      </c>
      <c r="I32" s="29">
        <f t="shared" si="0"/>
        <v>1052</v>
      </c>
      <c r="J32" s="30">
        <f t="shared" si="0"/>
        <v>1436</v>
      </c>
      <c r="K32" s="28">
        <f t="shared" si="0"/>
        <v>854</v>
      </c>
      <c r="L32" s="29">
        <f t="shared" si="0"/>
        <v>1473</v>
      </c>
      <c r="M32" s="30">
        <f t="shared" si="0"/>
        <v>1968</v>
      </c>
    </row>
    <row r="33" spans="1:22" x14ac:dyDescent="0.2">
      <c r="A33" s="27">
        <v>2300</v>
      </c>
      <c r="B33" s="28">
        <f t="shared" si="1"/>
        <v>369</v>
      </c>
      <c r="C33" s="29">
        <f t="shared" si="1"/>
        <v>719</v>
      </c>
      <c r="D33" s="30">
        <f t="shared" si="1"/>
        <v>991</v>
      </c>
      <c r="E33" s="28">
        <f t="shared" si="1"/>
        <v>604</v>
      </c>
      <c r="F33" s="29">
        <f t="shared" si="1"/>
        <v>1052</v>
      </c>
      <c r="G33" s="30">
        <f t="shared" si="1"/>
        <v>1442</v>
      </c>
      <c r="H33" s="28">
        <f t="shared" si="1"/>
        <v>714</v>
      </c>
      <c r="I33" s="29">
        <f t="shared" si="1"/>
        <v>1210</v>
      </c>
      <c r="J33" s="30">
        <f t="shared" si="1"/>
        <v>1651</v>
      </c>
      <c r="K33" s="28">
        <f t="shared" si="1"/>
        <v>982</v>
      </c>
      <c r="L33" s="29">
        <f t="shared" si="1"/>
        <v>1694</v>
      </c>
      <c r="M33" s="30">
        <f t="shared" si="1"/>
        <v>2264</v>
      </c>
    </row>
    <row r="34" spans="1:22" x14ac:dyDescent="0.2">
      <c r="A34" s="27">
        <v>2600</v>
      </c>
      <c r="B34" s="28">
        <f t="shared" si="1"/>
        <v>417</v>
      </c>
      <c r="C34" s="29">
        <f t="shared" si="1"/>
        <v>812</v>
      </c>
      <c r="D34" s="30">
        <f t="shared" si="1"/>
        <v>1120</v>
      </c>
      <c r="E34" s="28">
        <f t="shared" si="1"/>
        <v>683</v>
      </c>
      <c r="F34" s="29">
        <f t="shared" si="1"/>
        <v>1189</v>
      </c>
      <c r="G34" s="30">
        <f t="shared" si="1"/>
        <v>1630</v>
      </c>
      <c r="H34" s="28">
        <f t="shared" si="1"/>
        <v>807</v>
      </c>
      <c r="I34" s="29">
        <f t="shared" si="1"/>
        <v>1368</v>
      </c>
      <c r="J34" s="30">
        <f t="shared" si="1"/>
        <v>1867</v>
      </c>
      <c r="K34" s="28">
        <f t="shared" si="1"/>
        <v>1110</v>
      </c>
      <c r="L34" s="29">
        <f t="shared" si="1"/>
        <v>1915</v>
      </c>
      <c r="M34" s="30">
        <f t="shared" si="1"/>
        <v>2559</v>
      </c>
    </row>
    <row r="35" spans="1:22" ht="13.5" thickBot="1" x14ac:dyDescent="0.25">
      <c r="A35" s="31">
        <v>3000</v>
      </c>
      <c r="B35" s="32">
        <f t="shared" si="1"/>
        <v>482</v>
      </c>
      <c r="C35" s="33">
        <f t="shared" si="1"/>
        <v>937</v>
      </c>
      <c r="D35" s="34">
        <f t="shared" si="1"/>
        <v>1293</v>
      </c>
      <c r="E35" s="32">
        <f t="shared" si="1"/>
        <v>788</v>
      </c>
      <c r="F35" s="33">
        <f t="shared" si="1"/>
        <v>1372</v>
      </c>
      <c r="G35" s="34">
        <f t="shared" si="1"/>
        <v>1880</v>
      </c>
      <c r="H35" s="32">
        <f t="shared" si="1"/>
        <v>931</v>
      </c>
      <c r="I35" s="33">
        <f t="shared" si="1"/>
        <v>1579</v>
      </c>
      <c r="J35" s="34">
        <f t="shared" si="1"/>
        <v>2154</v>
      </c>
      <c r="K35" s="32">
        <f t="shared" si="1"/>
        <v>1281</v>
      </c>
      <c r="L35" s="33">
        <f t="shared" si="1"/>
        <v>2209</v>
      </c>
      <c r="M35" s="34">
        <f t="shared" si="1"/>
        <v>2953</v>
      </c>
    </row>
    <row r="36" spans="1:22" x14ac:dyDescent="0.2">
      <c r="N36" s="60"/>
      <c r="O36" s="60"/>
      <c r="P36" s="60"/>
      <c r="Q36" s="60"/>
      <c r="R36" s="60"/>
      <c r="S36" s="60"/>
      <c r="T36" s="60"/>
      <c r="U36" s="60"/>
      <c r="V36" s="60"/>
    </row>
    <row r="37" spans="1:22" x14ac:dyDescent="0.2">
      <c r="N37" s="60"/>
      <c r="O37" s="60"/>
      <c r="P37" s="60"/>
      <c r="Q37" s="60"/>
      <c r="R37" s="60"/>
      <c r="S37" s="60"/>
      <c r="T37" s="60"/>
      <c r="U37" s="60"/>
      <c r="V37" s="60"/>
    </row>
  </sheetData>
  <sheetProtection algorithmName="SHA-512" hashValue="iE8lF7AKq2Cq14v9nEVhCqvmfidUi5uF1GLSjU13YmirsBDs/BNpc6hQmudXr4/EwzXlww0B43I+f+GntQ8/hg==" saltValue="d9E74V2/alS/+Pw/ujzrlA==" spinCount="100000" sheet="1" objects="1" scenarios="1"/>
  <mergeCells count="19">
    <mergeCell ref="T17:V17"/>
    <mergeCell ref="B17:D17"/>
    <mergeCell ref="E17:G17"/>
    <mergeCell ref="H17:J17"/>
    <mergeCell ref="K17:M17"/>
    <mergeCell ref="N17:P17"/>
    <mergeCell ref="Q17:S17"/>
    <mergeCell ref="A6:D6"/>
    <mergeCell ref="A7:D7"/>
    <mergeCell ref="A8:D8"/>
    <mergeCell ref="H8:M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M35">
    <cfRule type="cellIs" dxfId="44" priority="1" operator="equal">
      <formula>0</formula>
    </cfRule>
    <cfRule type="cellIs" dxfId="43" priority="2" operator="notBetween">
      <formula>$L$10</formula>
      <formula>$L$11</formula>
    </cfRule>
    <cfRule type="cellIs" dxfId="42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CC1FA85E-BBDD-4395-AEF7-9DBB77C4E805}">
      <formula1>$O$1:$O$2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3C80-F336-405C-8859-9DE93A1E1582}">
  <dimension ref="A1:AC35"/>
  <sheetViews>
    <sheetView workbookViewId="0">
      <selection activeCell="A10" sqref="A10:XFD15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29" x14ac:dyDescent="0.2">
      <c r="A1" s="94" t="s">
        <v>27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 t="str">
        <f>IF(A1="Ramo Compact",1,)&amp;IF(A1="Ramo Ventil Compact",2,)&amp;IF(A1="Ramo Ventil Compact M",3,)</f>
        <v>1</v>
      </c>
      <c r="O1" s="66" t="s">
        <v>27</v>
      </c>
      <c r="P1" s="64"/>
    </row>
    <row r="2" spans="1:29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 t="s">
        <v>28</v>
      </c>
    </row>
    <row r="3" spans="1:29" ht="13.5" thickBot="1" x14ac:dyDescent="0.25">
      <c r="N3" s="65"/>
      <c r="O3" s="65" t="s">
        <v>29</v>
      </c>
    </row>
    <row r="4" spans="1:29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29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29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29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29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29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29" ht="16.5" hidden="1" customHeight="1" x14ac:dyDescent="0.2">
      <c r="L10" s="1">
        <f>K4-(K4*(L5/100))</f>
        <v>950</v>
      </c>
    </row>
    <row r="11" spans="1:29" hidden="1" x14ac:dyDescent="0.2">
      <c r="L11" s="1">
        <f>K4+(K4*(L5/100))</f>
        <v>1050</v>
      </c>
    </row>
    <row r="12" spans="1:29" hidden="1" x14ac:dyDescent="0.2"/>
    <row r="13" spans="1:29" s="4" customFormat="1" ht="12" hidden="1" x14ac:dyDescent="0.2">
      <c r="A13" s="2" t="s">
        <v>14</v>
      </c>
      <c r="B13" s="3">
        <v>529</v>
      </c>
      <c r="C13" s="3">
        <v>732</v>
      </c>
      <c r="D13" s="3">
        <v>937</v>
      </c>
      <c r="E13" s="3">
        <v>1314</v>
      </c>
      <c r="F13" s="3">
        <v>680</v>
      </c>
      <c r="G13" s="3">
        <v>929</v>
      </c>
      <c r="H13" s="3">
        <v>1198</v>
      </c>
      <c r="I13" s="3">
        <v>1664</v>
      </c>
      <c r="J13" s="3">
        <v>0</v>
      </c>
      <c r="K13" s="3">
        <v>0</v>
      </c>
      <c r="L13" s="3">
        <v>0</v>
      </c>
      <c r="M13" s="3">
        <v>0</v>
      </c>
      <c r="N13" s="3">
        <v>823</v>
      </c>
      <c r="O13" s="3">
        <v>1113</v>
      </c>
      <c r="P13" s="3">
        <v>1444</v>
      </c>
      <c r="Q13" s="3">
        <v>1994</v>
      </c>
      <c r="R13" s="3">
        <v>893</v>
      </c>
      <c r="S13" s="3">
        <v>1202</v>
      </c>
      <c r="T13" s="3">
        <v>1561</v>
      </c>
      <c r="U13" s="3">
        <v>2153</v>
      </c>
      <c r="V13" s="3">
        <v>961</v>
      </c>
      <c r="W13" s="3">
        <v>1288</v>
      </c>
      <c r="X13" s="3">
        <v>1676</v>
      </c>
      <c r="Y13" s="3">
        <v>2309</v>
      </c>
      <c r="Z13" s="3">
        <v>1347</v>
      </c>
      <c r="AA13" s="3">
        <v>1765</v>
      </c>
      <c r="AB13" s="3">
        <v>2301</v>
      </c>
      <c r="AC13" s="3">
        <v>3171</v>
      </c>
    </row>
    <row r="14" spans="1:29" s="7" customFormat="1" ht="10.5" hidden="1" x14ac:dyDescent="0.15">
      <c r="A14" s="5" t="s">
        <v>0</v>
      </c>
      <c r="B14" s="6">
        <v>1.282</v>
      </c>
      <c r="C14" s="6">
        <v>1.2786</v>
      </c>
      <c r="D14" s="6">
        <v>1.3</v>
      </c>
      <c r="E14" s="6">
        <v>1.3159000000000001</v>
      </c>
      <c r="F14" s="6">
        <v>1.2824</v>
      </c>
      <c r="G14" s="6">
        <v>1.2846</v>
      </c>
      <c r="H14" s="6">
        <v>1.3098000000000001</v>
      </c>
      <c r="I14" s="6">
        <v>1.3245</v>
      </c>
      <c r="J14" s="6">
        <v>0</v>
      </c>
      <c r="K14" s="6">
        <v>0</v>
      </c>
      <c r="L14" s="6">
        <v>0</v>
      </c>
      <c r="M14" s="6">
        <v>0</v>
      </c>
      <c r="N14" s="6">
        <v>1.2827</v>
      </c>
      <c r="O14" s="6">
        <v>1.2907</v>
      </c>
      <c r="P14" s="6">
        <v>1.3197000000000001</v>
      </c>
      <c r="Q14" s="6">
        <v>1.3331</v>
      </c>
      <c r="R14" s="6">
        <v>1.2828999999999999</v>
      </c>
      <c r="S14" s="6">
        <v>1.2937000000000001</v>
      </c>
      <c r="T14" s="6">
        <v>1.3246</v>
      </c>
      <c r="U14" s="6">
        <v>1.3373999999999999</v>
      </c>
      <c r="V14" s="6">
        <v>1.2830999999999999</v>
      </c>
      <c r="W14" s="6">
        <v>1.2967</v>
      </c>
      <c r="X14" s="6">
        <v>1.3294999999999999</v>
      </c>
      <c r="Y14" s="6">
        <v>1.3416999999999999</v>
      </c>
      <c r="Z14" s="6">
        <v>1.3012999999999999</v>
      </c>
      <c r="AA14" s="6">
        <v>1.3371</v>
      </c>
      <c r="AB14" s="6">
        <v>1.3488</v>
      </c>
      <c r="AC14" s="6">
        <v>1.3612</v>
      </c>
    </row>
    <row r="15" spans="1:29" hidden="1" x14ac:dyDescent="0.2">
      <c r="A15" s="8"/>
      <c r="B15" s="9"/>
      <c r="C15" s="10"/>
      <c r="D15" s="8"/>
      <c r="E15" s="8"/>
      <c r="F15" s="9"/>
      <c r="G15" s="10"/>
      <c r="H15" s="8"/>
      <c r="I15" s="8"/>
      <c r="J15" s="9"/>
      <c r="K15" s="10"/>
      <c r="L15" s="8"/>
      <c r="M15" s="8"/>
      <c r="N15" s="9"/>
      <c r="O15" s="10"/>
      <c r="P15" s="8"/>
      <c r="Q15" s="8"/>
      <c r="R15" s="9"/>
      <c r="S15" s="10"/>
      <c r="T15" s="8"/>
      <c r="U15" s="8"/>
      <c r="V15" s="9"/>
      <c r="W15" s="10"/>
      <c r="X15" s="8"/>
      <c r="Y15" s="8"/>
      <c r="Z15" s="9"/>
      <c r="AA15" s="10"/>
      <c r="AB15" s="8"/>
      <c r="AC15" s="8"/>
    </row>
    <row r="16" spans="1:29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x14ac:dyDescent="0.2">
      <c r="A17" s="45" t="s">
        <v>3</v>
      </c>
      <c r="B17" s="90">
        <v>300</v>
      </c>
      <c r="C17" s="91"/>
      <c r="D17" s="91"/>
      <c r="E17" s="92"/>
      <c r="F17" s="90">
        <v>400</v>
      </c>
      <c r="G17" s="91"/>
      <c r="H17" s="91"/>
      <c r="I17" s="92"/>
      <c r="J17" s="90">
        <v>450</v>
      </c>
      <c r="K17" s="91"/>
      <c r="L17" s="91"/>
      <c r="M17" s="93"/>
      <c r="N17" s="90">
        <v>500</v>
      </c>
      <c r="O17" s="91"/>
      <c r="P17" s="91"/>
      <c r="Q17" s="93"/>
      <c r="R17" s="90">
        <v>550</v>
      </c>
      <c r="S17" s="91"/>
      <c r="T17" s="91"/>
      <c r="U17" s="92"/>
      <c r="V17" s="113">
        <v>600</v>
      </c>
      <c r="W17" s="91"/>
      <c r="X17" s="91"/>
      <c r="Y17" s="92"/>
      <c r="Z17" s="90">
        <v>900</v>
      </c>
      <c r="AA17" s="91"/>
      <c r="AB17" s="91"/>
      <c r="AC17" s="92"/>
    </row>
    <row r="18" spans="1:29" x14ac:dyDescent="0.2">
      <c r="A18" s="46" t="s">
        <v>4</v>
      </c>
      <c r="B18" s="14">
        <v>11</v>
      </c>
      <c r="C18" s="15" t="s">
        <v>2</v>
      </c>
      <c r="D18" s="15">
        <v>22</v>
      </c>
      <c r="E18" s="16">
        <v>33</v>
      </c>
      <c r="F18" s="14">
        <v>11</v>
      </c>
      <c r="G18" s="15" t="s">
        <v>2</v>
      </c>
      <c r="H18" s="15">
        <v>22</v>
      </c>
      <c r="I18" s="16">
        <v>33</v>
      </c>
      <c r="J18" s="14">
        <v>11</v>
      </c>
      <c r="K18" s="15" t="s">
        <v>2</v>
      </c>
      <c r="L18" s="15">
        <v>22</v>
      </c>
      <c r="M18" s="54">
        <v>33</v>
      </c>
      <c r="N18" s="14">
        <v>11</v>
      </c>
      <c r="O18" s="15" t="s">
        <v>2</v>
      </c>
      <c r="P18" s="15">
        <v>22</v>
      </c>
      <c r="Q18" s="54">
        <v>33</v>
      </c>
      <c r="R18" s="14">
        <v>11</v>
      </c>
      <c r="S18" s="15" t="s">
        <v>2</v>
      </c>
      <c r="T18" s="15">
        <v>22</v>
      </c>
      <c r="U18" s="16">
        <v>33</v>
      </c>
      <c r="V18" s="48">
        <v>11</v>
      </c>
      <c r="W18" s="15" t="s">
        <v>2</v>
      </c>
      <c r="X18" s="15">
        <v>22</v>
      </c>
      <c r="Y18" s="16">
        <v>33</v>
      </c>
      <c r="Z18" s="14">
        <v>11</v>
      </c>
      <c r="AA18" s="15" t="s">
        <v>2</v>
      </c>
      <c r="AB18" s="15">
        <v>22</v>
      </c>
      <c r="AC18" s="16">
        <v>33</v>
      </c>
    </row>
    <row r="19" spans="1:29" ht="13.5" thickBot="1" x14ac:dyDescent="0.25">
      <c r="A19" s="47" t="s">
        <v>5</v>
      </c>
      <c r="B19" s="19" t="s">
        <v>1</v>
      </c>
      <c r="C19" s="20" t="s">
        <v>1</v>
      </c>
      <c r="D19" s="20" t="s">
        <v>1</v>
      </c>
      <c r="E19" s="21" t="s">
        <v>1</v>
      </c>
      <c r="F19" s="19" t="s">
        <v>1</v>
      </c>
      <c r="G19" s="20" t="s">
        <v>1</v>
      </c>
      <c r="H19" s="20" t="s">
        <v>1</v>
      </c>
      <c r="I19" s="21" t="s">
        <v>1</v>
      </c>
      <c r="J19" s="19" t="s">
        <v>1</v>
      </c>
      <c r="K19" s="20" t="s">
        <v>1</v>
      </c>
      <c r="L19" s="20" t="s">
        <v>1</v>
      </c>
      <c r="M19" s="55" t="s">
        <v>1</v>
      </c>
      <c r="N19" s="19" t="s">
        <v>1</v>
      </c>
      <c r="O19" s="20" t="s">
        <v>1</v>
      </c>
      <c r="P19" s="20" t="s">
        <v>1</v>
      </c>
      <c r="Q19" s="55" t="s">
        <v>1</v>
      </c>
      <c r="R19" s="19" t="s">
        <v>1</v>
      </c>
      <c r="S19" s="20" t="s">
        <v>1</v>
      </c>
      <c r="T19" s="20" t="s">
        <v>1</v>
      </c>
      <c r="U19" s="21" t="s">
        <v>1</v>
      </c>
      <c r="V19" s="67" t="s">
        <v>1</v>
      </c>
      <c r="W19" s="20" t="s">
        <v>1</v>
      </c>
      <c r="X19" s="20" t="s">
        <v>1</v>
      </c>
      <c r="Y19" s="21" t="s">
        <v>1</v>
      </c>
      <c r="Z19" s="19" t="s">
        <v>1</v>
      </c>
      <c r="AA19" s="20" t="s">
        <v>1</v>
      </c>
      <c r="AB19" s="20" t="s">
        <v>1</v>
      </c>
      <c r="AC19" s="21" t="s">
        <v>1</v>
      </c>
    </row>
    <row r="20" spans="1:29" x14ac:dyDescent="0.2">
      <c r="A20" s="22">
        <v>400</v>
      </c>
      <c r="B20" s="23">
        <f t="shared" ref="B20:E22" si="0">ROUND((B$13*($E$8/50)^B$14)*$A20/1000,0)</f>
        <v>110</v>
      </c>
      <c r="C20" s="24">
        <f t="shared" si="0"/>
        <v>152</v>
      </c>
      <c r="D20" s="24">
        <f t="shared" si="0"/>
        <v>193</v>
      </c>
      <c r="E20" s="25">
        <f t="shared" si="0"/>
        <v>268</v>
      </c>
      <c r="F20" s="23">
        <f t="shared" ref="F20:M22" si="1">IF($N$1="3",0,ROUND((F$13*($E$8/50)^F$14)*$A20/1000,0))</f>
        <v>141</v>
      </c>
      <c r="G20" s="24">
        <f t="shared" si="1"/>
        <v>193</v>
      </c>
      <c r="H20" s="24">
        <f t="shared" si="1"/>
        <v>245</v>
      </c>
      <c r="I20" s="25">
        <f t="shared" si="1"/>
        <v>338</v>
      </c>
      <c r="J20" s="23">
        <f t="shared" si="1"/>
        <v>0</v>
      </c>
      <c r="K20" s="24">
        <f t="shared" si="1"/>
        <v>0</v>
      </c>
      <c r="L20" s="24">
        <f t="shared" si="1"/>
        <v>0</v>
      </c>
      <c r="M20" s="25">
        <f t="shared" si="1"/>
        <v>0</v>
      </c>
      <c r="N20" s="23">
        <f t="shared" ref="N20:Q22" si="2">ROUND((N$13*($E$8/50)^N$14)*$A20/1000,0)</f>
        <v>171</v>
      </c>
      <c r="O20" s="24">
        <f t="shared" si="2"/>
        <v>230</v>
      </c>
      <c r="P20" s="24">
        <f t="shared" si="2"/>
        <v>294</v>
      </c>
      <c r="Q20" s="56">
        <f t="shared" si="2"/>
        <v>404</v>
      </c>
      <c r="R20" s="23">
        <f>IF(OR($N$1="1",$N$1="2",$N$1="3"),0,ROUND((R$13*($E$8/50)^R$14)*$A20/1000,0))</f>
        <v>0</v>
      </c>
      <c r="S20" s="24">
        <f t="shared" ref="S20:U35" si="3">IF(OR($N$1="1",$N$1="2",$N$1="3"),0,ROUND((S$13*($E$8/50)^S$14)*$A20/1000,0))</f>
        <v>0</v>
      </c>
      <c r="T20" s="24">
        <f t="shared" si="3"/>
        <v>0</v>
      </c>
      <c r="U20" s="25">
        <f t="shared" si="3"/>
        <v>0</v>
      </c>
      <c r="V20" s="51">
        <f t="shared" ref="V20:AC22" si="4">ROUND((V$13*($E$8/50)^V$14)*$A20/1000,0)</f>
        <v>200</v>
      </c>
      <c r="W20" s="24">
        <f t="shared" si="4"/>
        <v>266</v>
      </c>
      <c r="X20" s="24">
        <f t="shared" si="4"/>
        <v>340</v>
      </c>
      <c r="Y20" s="25">
        <f t="shared" si="4"/>
        <v>465</v>
      </c>
      <c r="Z20" s="51">
        <f t="shared" si="4"/>
        <v>277</v>
      </c>
      <c r="AA20" s="24">
        <f t="shared" si="4"/>
        <v>357</v>
      </c>
      <c r="AB20" s="24">
        <f t="shared" si="4"/>
        <v>462</v>
      </c>
      <c r="AC20" s="25">
        <f t="shared" si="4"/>
        <v>633</v>
      </c>
    </row>
    <row r="21" spans="1:29" x14ac:dyDescent="0.2">
      <c r="A21" s="27">
        <v>500</v>
      </c>
      <c r="B21" s="28">
        <f t="shared" si="0"/>
        <v>137</v>
      </c>
      <c r="C21" s="29">
        <f t="shared" si="0"/>
        <v>190</v>
      </c>
      <c r="D21" s="29">
        <f t="shared" si="0"/>
        <v>241</v>
      </c>
      <c r="E21" s="30">
        <f t="shared" si="0"/>
        <v>335</v>
      </c>
      <c r="F21" s="28">
        <f t="shared" si="1"/>
        <v>177</v>
      </c>
      <c r="G21" s="29">
        <f t="shared" si="1"/>
        <v>241</v>
      </c>
      <c r="H21" s="29">
        <f t="shared" si="1"/>
        <v>307</v>
      </c>
      <c r="I21" s="30">
        <f t="shared" si="1"/>
        <v>423</v>
      </c>
      <c r="J21" s="28">
        <f t="shared" si="1"/>
        <v>0</v>
      </c>
      <c r="K21" s="29">
        <f t="shared" si="1"/>
        <v>0</v>
      </c>
      <c r="L21" s="29">
        <f t="shared" si="1"/>
        <v>0</v>
      </c>
      <c r="M21" s="30">
        <f t="shared" si="1"/>
        <v>0</v>
      </c>
      <c r="N21" s="28">
        <f t="shared" si="2"/>
        <v>214</v>
      </c>
      <c r="O21" s="29">
        <f t="shared" si="2"/>
        <v>288</v>
      </c>
      <c r="P21" s="29">
        <f t="shared" si="2"/>
        <v>368</v>
      </c>
      <c r="Q21" s="57">
        <f t="shared" si="2"/>
        <v>505</v>
      </c>
      <c r="R21" s="28">
        <f t="shared" ref="R21:R35" si="5">IF(OR($N$1="1",$N$1="2",$N$1="3"),0,ROUND((R$13*($E$8/50)^R$14)*$A21/1000,0))</f>
        <v>0</v>
      </c>
      <c r="S21" s="29">
        <f t="shared" si="3"/>
        <v>0</v>
      </c>
      <c r="T21" s="29">
        <f t="shared" si="3"/>
        <v>0</v>
      </c>
      <c r="U21" s="30">
        <f t="shared" si="3"/>
        <v>0</v>
      </c>
      <c r="V21" s="52">
        <f t="shared" si="4"/>
        <v>249</v>
      </c>
      <c r="W21" s="29">
        <f t="shared" si="4"/>
        <v>332</v>
      </c>
      <c r="X21" s="29">
        <f t="shared" si="4"/>
        <v>425</v>
      </c>
      <c r="Y21" s="30">
        <f t="shared" si="4"/>
        <v>582</v>
      </c>
      <c r="Z21" s="52">
        <f t="shared" si="4"/>
        <v>346</v>
      </c>
      <c r="AA21" s="29">
        <f t="shared" si="4"/>
        <v>446</v>
      </c>
      <c r="AB21" s="29">
        <f t="shared" si="4"/>
        <v>578</v>
      </c>
      <c r="AC21" s="30">
        <f t="shared" si="4"/>
        <v>791</v>
      </c>
    </row>
    <row r="22" spans="1:29" x14ac:dyDescent="0.2">
      <c r="A22" s="27">
        <v>600</v>
      </c>
      <c r="B22" s="28">
        <f t="shared" si="0"/>
        <v>165</v>
      </c>
      <c r="C22" s="29">
        <f t="shared" si="0"/>
        <v>229</v>
      </c>
      <c r="D22" s="29">
        <f t="shared" si="0"/>
        <v>289</v>
      </c>
      <c r="E22" s="30">
        <f t="shared" si="0"/>
        <v>403</v>
      </c>
      <c r="F22" s="28">
        <f t="shared" si="1"/>
        <v>212</v>
      </c>
      <c r="G22" s="29">
        <f t="shared" si="1"/>
        <v>289</v>
      </c>
      <c r="H22" s="29">
        <f t="shared" si="1"/>
        <v>368</v>
      </c>
      <c r="I22" s="30">
        <f t="shared" si="1"/>
        <v>508</v>
      </c>
      <c r="J22" s="28">
        <f t="shared" si="1"/>
        <v>0</v>
      </c>
      <c r="K22" s="29">
        <f t="shared" si="1"/>
        <v>0</v>
      </c>
      <c r="L22" s="29">
        <f t="shared" si="1"/>
        <v>0</v>
      </c>
      <c r="M22" s="30">
        <f t="shared" si="1"/>
        <v>0</v>
      </c>
      <c r="N22" s="28">
        <f t="shared" si="2"/>
        <v>256</v>
      </c>
      <c r="O22" s="29">
        <f t="shared" si="2"/>
        <v>345</v>
      </c>
      <c r="P22" s="29">
        <f t="shared" si="2"/>
        <v>442</v>
      </c>
      <c r="Q22" s="57">
        <f t="shared" si="2"/>
        <v>606</v>
      </c>
      <c r="R22" s="28">
        <f t="shared" si="5"/>
        <v>0</v>
      </c>
      <c r="S22" s="29">
        <f t="shared" si="3"/>
        <v>0</v>
      </c>
      <c r="T22" s="29">
        <f t="shared" si="3"/>
        <v>0</v>
      </c>
      <c r="U22" s="30">
        <f t="shared" si="3"/>
        <v>0</v>
      </c>
      <c r="V22" s="52">
        <f t="shared" si="4"/>
        <v>299</v>
      </c>
      <c r="W22" s="29">
        <f t="shared" si="4"/>
        <v>398</v>
      </c>
      <c r="X22" s="29">
        <f t="shared" si="4"/>
        <v>510</v>
      </c>
      <c r="Y22" s="30">
        <f t="shared" si="4"/>
        <v>698</v>
      </c>
      <c r="Z22" s="52">
        <f t="shared" si="4"/>
        <v>416</v>
      </c>
      <c r="AA22" s="29">
        <f t="shared" si="4"/>
        <v>535</v>
      </c>
      <c r="AB22" s="29">
        <f t="shared" si="4"/>
        <v>693</v>
      </c>
      <c r="AC22" s="30">
        <f t="shared" si="4"/>
        <v>949</v>
      </c>
    </row>
    <row r="23" spans="1:29" x14ac:dyDescent="0.2">
      <c r="A23" s="27">
        <v>700</v>
      </c>
      <c r="B23" s="28">
        <f>IF(OR($N$1="1",$N$1="2",$N$1="3"),0,ROUND((B$13*($E$8/50)^B$14)*$A23/1000,0))</f>
        <v>0</v>
      </c>
      <c r="C23" s="29">
        <f t="shared" ref="C23:AC27" si="6">IF(OR($N$1="1",$N$1="2",$N$1="3"),0,ROUND((C$13*($E$8/50)^C$14)*$A23/1000,0))</f>
        <v>0</v>
      </c>
      <c r="D23" s="29">
        <f t="shared" si="6"/>
        <v>0</v>
      </c>
      <c r="E23" s="30">
        <f t="shared" si="6"/>
        <v>0</v>
      </c>
      <c r="F23" s="28">
        <f t="shared" si="6"/>
        <v>0</v>
      </c>
      <c r="G23" s="29">
        <f t="shared" si="6"/>
        <v>0</v>
      </c>
      <c r="H23" s="29">
        <f t="shared" si="6"/>
        <v>0</v>
      </c>
      <c r="I23" s="30">
        <f t="shared" si="6"/>
        <v>0</v>
      </c>
      <c r="J23" s="28">
        <f t="shared" si="6"/>
        <v>0</v>
      </c>
      <c r="K23" s="29">
        <f t="shared" si="6"/>
        <v>0</v>
      </c>
      <c r="L23" s="29">
        <f t="shared" si="6"/>
        <v>0</v>
      </c>
      <c r="M23" s="30">
        <f t="shared" si="6"/>
        <v>0</v>
      </c>
      <c r="N23" s="28">
        <f t="shared" si="6"/>
        <v>0</v>
      </c>
      <c r="O23" s="29">
        <f t="shared" si="6"/>
        <v>0</v>
      </c>
      <c r="P23" s="29">
        <f t="shared" si="6"/>
        <v>0</v>
      </c>
      <c r="Q23" s="57">
        <f t="shared" si="6"/>
        <v>0</v>
      </c>
      <c r="R23" s="28">
        <f t="shared" si="5"/>
        <v>0</v>
      </c>
      <c r="S23" s="29">
        <f t="shared" si="3"/>
        <v>0</v>
      </c>
      <c r="T23" s="29">
        <f t="shared" si="3"/>
        <v>0</v>
      </c>
      <c r="U23" s="30">
        <f t="shared" si="3"/>
        <v>0</v>
      </c>
      <c r="V23" s="52">
        <f t="shared" si="6"/>
        <v>0</v>
      </c>
      <c r="W23" s="29">
        <f t="shared" si="6"/>
        <v>0</v>
      </c>
      <c r="X23" s="29">
        <f t="shared" si="6"/>
        <v>0</v>
      </c>
      <c r="Y23" s="30">
        <f t="shared" si="6"/>
        <v>0</v>
      </c>
      <c r="Z23" s="52">
        <f t="shared" si="6"/>
        <v>0</v>
      </c>
      <c r="AA23" s="29">
        <f t="shared" si="6"/>
        <v>0</v>
      </c>
      <c r="AB23" s="29">
        <f t="shared" si="6"/>
        <v>0</v>
      </c>
      <c r="AC23" s="30">
        <f t="shared" si="6"/>
        <v>0</v>
      </c>
    </row>
    <row r="24" spans="1:29" x14ac:dyDescent="0.2">
      <c r="A24" s="27">
        <v>800</v>
      </c>
      <c r="B24" s="28">
        <f>ROUND((B$13*($E$8/50)^B$14)*$A24/1000,0)</f>
        <v>220</v>
      </c>
      <c r="C24" s="29">
        <f>ROUND((C$13*($E$8/50)^C$14)*$A24/1000,0)</f>
        <v>305</v>
      </c>
      <c r="D24" s="29">
        <f>ROUND((D$13*($E$8/50)^D$14)*$A24/1000,0)</f>
        <v>386</v>
      </c>
      <c r="E24" s="30">
        <f>ROUND((E$13*($E$8/50)^E$14)*$A24/1000,0)</f>
        <v>537</v>
      </c>
      <c r="F24" s="28">
        <f t="shared" ref="F24:M24" si="7">IF($N$1="3",0,ROUND((F$13*($E$8/50)^F$14)*$A24/1000,0))</f>
        <v>283</v>
      </c>
      <c r="G24" s="29">
        <f t="shared" si="7"/>
        <v>386</v>
      </c>
      <c r="H24" s="29">
        <f t="shared" si="7"/>
        <v>491</v>
      </c>
      <c r="I24" s="30">
        <f t="shared" si="7"/>
        <v>677</v>
      </c>
      <c r="J24" s="28">
        <f t="shared" si="7"/>
        <v>0</v>
      </c>
      <c r="K24" s="29">
        <f t="shared" si="7"/>
        <v>0</v>
      </c>
      <c r="L24" s="29">
        <f t="shared" si="7"/>
        <v>0</v>
      </c>
      <c r="M24" s="30">
        <f t="shared" si="7"/>
        <v>0</v>
      </c>
      <c r="N24" s="28">
        <f>ROUND((N$13*($E$8/50)^N$14)*$A24/1000,0)</f>
        <v>342</v>
      </c>
      <c r="O24" s="29">
        <f>ROUND((O$13*($E$8/50)^O$14)*$A24/1000,0)</f>
        <v>461</v>
      </c>
      <c r="P24" s="29">
        <f>ROUND((P$13*($E$8/50)^P$14)*$A24/1000,0)</f>
        <v>589</v>
      </c>
      <c r="Q24" s="57">
        <f>ROUND((Q$13*($E$8/50)^Q$14)*$A24/1000,0)</f>
        <v>807</v>
      </c>
      <c r="R24" s="28">
        <f t="shared" si="5"/>
        <v>0</v>
      </c>
      <c r="S24" s="29">
        <f t="shared" si="3"/>
        <v>0</v>
      </c>
      <c r="T24" s="29">
        <f t="shared" si="3"/>
        <v>0</v>
      </c>
      <c r="U24" s="30">
        <f t="shared" si="3"/>
        <v>0</v>
      </c>
      <c r="V24" s="52">
        <f t="shared" ref="V24:AC24" si="8">ROUND((V$13*($E$8/50)^V$14)*$A24/1000,0)</f>
        <v>399</v>
      </c>
      <c r="W24" s="29">
        <f t="shared" si="8"/>
        <v>531</v>
      </c>
      <c r="X24" s="29">
        <f t="shared" si="8"/>
        <v>680</v>
      </c>
      <c r="Y24" s="30">
        <f t="shared" si="8"/>
        <v>931</v>
      </c>
      <c r="Z24" s="52">
        <f t="shared" si="8"/>
        <v>554</v>
      </c>
      <c r="AA24" s="29">
        <f t="shared" si="8"/>
        <v>713</v>
      </c>
      <c r="AB24" s="29">
        <f t="shared" si="8"/>
        <v>924</v>
      </c>
      <c r="AC24" s="30">
        <f t="shared" si="8"/>
        <v>1266</v>
      </c>
    </row>
    <row r="25" spans="1:29" x14ac:dyDescent="0.2">
      <c r="A25" s="27">
        <v>900</v>
      </c>
      <c r="B25" s="28">
        <f>IF(OR($N$1="1",$N$1="2",$N$1="3"),0,ROUND((B$13*($E$8/50)^B$14)*$A25/1000,0))</f>
        <v>0</v>
      </c>
      <c r="C25" s="29">
        <f t="shared" si="6"/>
        <v>0</v>
      </c>
      <c r="D25" s="29">
        <f t="shared" si="6"/>
        <v>0</v>
      </c>
      <c r="E25" s="30">
        <f t="shared" si="6"/>
        <v>0</v>
      </c>
      <c r="F25" s="28">
        <f t="shared" si="6"/>
        <v>0</v>
      </c>
      <c r="G25" s="29">
        <f t="shared" si="6"/>
        <v>0</v>
      </c>
      <c r="H25" s="29">
        <f t="shared" si="6"/>
        <v>0</v>
      </c>
      <c r="I25" s="30">
        <f t="shared" si="6"/>
        <v>0</v>
      </c>
      <c r="J25" s="28">
        <f t="shared" si="6"/>
        <v>0</v>
      </c>
      <c r="K25" s="29">
        <f t="shared" si="6"/>
        <v>0</v>
      </c>
      <c r="L25" s="29">
        <f t="shared" si="6"/>
        <v>0</v>
      </c>
      <c r="M25" s="30">
        <f t="shared" si="6"/>
        <v>0</v>
      </c>
      <c r="N25" s="28">
        <f t="shared" si="6"/>
        <v>0</v>
      </c>
      <c r="O25" s="29">
        <f t="shared" si="6"/>
        <v>0</v>
      </c>
      <c r="P25" s="29">
        <f t="shared" si="6"/>
        <v>0</v>
      </c>
      <c r="Q25" s="57">
        <f t="shared" si="6"/>
        <v>0</v>
      </c>
      <c r="R25" s="28">
        <f t="shared" si="5"/>
        <v>0</v>
      </c>
      <c r="S25" s="29">
        <f t="shared" si="3"/>
        <v>0</v>
      </c>
      <c r="T25" s="29">
        <f t="shared" si="3"/>
        <v>0</v>
      </c>
      <c r="U25" s="30">
        <f t="shared" si="3"/>
        <v>0</v>
      </c>
      <c r="V25" s="52">
        <f t="shared" si="6"/>
        <v>0</v>
      </c>
      <c r="W25" s="29">
        <f t="shared" si="6"/>
        <v>0</v>
      </c>
      <c r="X25" s="29">
        <f t="shared" si="6"/>
        <v>0</v>
      </c>
      <c r="Y25" s="30">
        <f t="shared" si="6"/>
        <v>0</v>
      </c>
      <c r="Z25" s="52">
        <f t="shared" si="6"/>
        <v>0</v>
      </c>
      <c r="AA25" s="29">
        <f t="shared" si="6"/>
        <v>0</v>
      </c>
      <c r="AB25" s="29">
        <f t="shared" si="6"/>
        <v>0</v>
      </c>
      <c r="AC25" s="30">
        <f t="shared" si="6"/>
        <v>0</v>
      </c>
    </row>
    <row r="26" spans="1:29" x14ac:dyDescent="0.2">
      <c r="A26" s="27">
        <v>1000</v>
      </c>
      <c r="B26" s="28">
        <f>ROUND((B$13*($E$8/50)^B$14)*$A26/1000,0)</f>
        <v>275</v>
      </c>
      <c r="C26" s="29">
        <f>ROUND((C$13*($E$8/50)^C$14)*$A26/1000,0)</f>
        <v>381</v>
      </c>
      <c r="D26" s="29">
        <f>ROUND((D$13*($E$8/50)^D$14)*$A26/1000,0)</f>
        <v>482</v>
      </c>
      <c r="E26" s="30">
        <f>ROUND((E$13*($E$8/50)^E$14)*$A26/1000,0)</f>
        <v>671</v>
      </c>
      <c r="F26" s="28">
        <f t="shared" ref="F26:M26" si="9">IF($N$1="3",0,ROUND((F$13*($E$8/50)^F$14)*$A26/1000,0))</f>
        <v>353</v>
      </c>
      <c r="G26" s="29">
        <f t="shared" si="9"/>
        <v>482</v>
      </c>
      <c r="H26" s="29">
        <f t="shared" si="9"/>
        <v>614</v>
      </c>
      <c r="I26" s="30">
        <f t="shared" si="9"/>
        <v>846</v>
      </c>
      <c r="J26" s="28">
        <f t="shared" si="9"/>
        <v>0</v>
      </c>
      <c r="K26" s="29">
        <f t="shared" si="9"/>
        <v>0</v>
      </c>
      <c r="L26" s="29">
        <f t="shared" si="9"/>
        <v>0</v>
      </c>
      <c r="M26" s="30">
        <f t="shared" si="9"/>
        <v>0</v>
      </c>
      <c r="N26" s="28">
        <f>ROUND((N$13*($E$8/50)^N$14)*$A26/1000,0)</f>
        <v>427</v>
      </c>
      <c r="O26" s="29">
        <f>ROUND((O$13*($E$8/50)^O$14)*$A26/1000,0)</f>
        <v>576</v>
      </c>
      <c r="P26" s="29">
        <f>ROUND((P$13*($E$8/50)^P$14)*$A26/1000,0)</f>
        <v>736</v>
      </c>
      <c r="Q26" s="57">
        <f>ROUND((Q$13*($E$8/50)^Q$14)*$A26/1000,0)</f>
        <v>1009</v>
      </c>
      <c r="R26" s="28">
        <f t="shared" si="5"/>
        <v>0</v>
      </c>
      <c r="S26" s="29">
        <f t="shared" si="3"/>
        <v>0</v>
      </c>
      <c r="T26" s="29">
        <f t="shared" si="3"/>
        <v>0</v>
      </c>
      <c r="U26" s="30">
        <f t="shared" si="3"/>
        <v>0</v>
      </c>
      <c r="V26" s="52">
        <f t="shared" ref="V26:AC26" si="10">ROUND((V$13*($E$8/50)^V$14)*$A26/1000,0)</f>
        <v>499</v>
      </c>
      <c r="W26" s="29">
        <f t="shared" si="10"/>
        <v>664</v>
      </c>
      <c r="X26" s="29">
        <f t="shared" si="10"/>
        <v>850</v>
      </c>
      <c r="Y26" s="30">
        <f t="shared" si="10"/>
        <v>1164</v>
      </c>
      <c r="Z26" s="52">
        <f t="shared" si="10"/>
        <v>693</v>
      </c>
      <c r="AA26" s="29">
        <f t="shared" si="10"/>
        <v>891</v>
      </c>
      <c r="AB26" s="29">
        <f t="shared" si="10"/>
        <v>1155</v>
      </c>
      <c r="AC26" s="30">
        <f t="shared" si="10"/>
        <v>1582</v>
      </c>
    </row>
    <row r="27" spans="1:29" x14ac:dyDescent="0.2">
      <c r="A27" s="27">
        <v>1100</v>
      </c>
      <c r="B27" s="28">
        <f>IF(OR($N$1="1",$N$1="2",$N$1="3"),0,ROUND((B$13*($E$8/50)^B$14)*$A27/1000,0))</f>
        <v>0</v>
      </c>
      <c r="C27" s="29">
        <f t="shared" si="6"/>
        <v>0</v>
      </c>
      <c r="D27" s="29">
        <f t="shared" si="6"/>
        <v>0</v>
      </c>
      <c r="E27" s="30">
        <f t="shared" si="6"/>
        <v>0</v>
      </c>
      <c r="F27" s="28">
        <f t="shared" si="6"/>
        <v>0</v>
      </c>
      <c r="G27" s="29">
        <f t="shared" si="6"/>
        <v>0</v>
      </c>
      <c r="H27" s="29">
        <f t="shared" si="6"/>
        <v>0</v>
      </c>
      <c r="I27" s="30">
        <f t="shared" si="6"/>
        <v>0</v>
      </c>
      <c r="J27" s="28">
        <f t="shared" si="6"/>
        <v>0</v>
      </c>
      <c r="K27" s="29">
        <f t="shared" si="6"/>
        <v>0</v>
      </c>
      <c r="L27" s="29">
        <f t="shared" si="6"/>
        <v>0</v>
      </c>
      <c r="M27" s="30">
        <f t="shared" si="6"/>
        <v>0</v>
      </c>
      <c r="N27" s="28">
        <f t="shared" si="6"/>
        <v>0</v>
      </c>
      <c r="O27" s="29">
        <f t="shared" si="6"/>
        <v>0</v>
      </c>
      <c r="P27" s="29">
        <f t="shared" si="6"/>
        <v>0</v>
      </c>
      <c r="Q27" s="57">
        <f t="shared" si="6"/>
        <v>0</v>
      </c>
      <c r="R27" s="28">
        <f t="shared" si="5"/>
        <v>0</v>
      </c>
      <c r="S27" s="29">
        <f t="shared" si="3"/>
        <v>0</v>
      </c>
      <c r="T27" s="29">
        <f t="shared" si="3"/>
        <v>0</v>
      </c>
      <c r="U27" s="30">
        <f t="shared" si="3"/>
        <v>0</v>
      </c>
      <c r="V27" s="52">
        <f t="shared" si="6"/>
        <v>0</v>
      </c>
      <c r="W27" s="29">
        <f t="shared" si="6"/>
        <v>0</v>
      </c>
      <c r="X27" s="29">
        <f t="shared" si="6"/>
        <v>0</v>
      </c>
      <c r="Y27" s="30">
        <f t="shared" si="6"/>
        <v>0</v>
      </c>
      <c r="Z27" s="52">
        <f t="shared" si="6"/>
        <v>0</v>
      </c>
      <c r="AA27" s="29">
        <f t="shared" si="6"/>
        <v>0</v>
      </c>
      <c r="AB27" s="29">
        <f t="shared" si="6"/>
        <v>0</v>
      </c>
      <c r="AC27" s="30">
        <f t="shared" si="6"/>
        <v>0</v>
      </c>
    </row>
    <row r="28" spans="1:29" x14ac:dyDescent="0.2">
      <c r="A28" s="27">
        <v>1200</v>
      </c>
      <c r="B28" s="28">
        <f t="shared" ref="B28:E35" si="11">ROUND((B$13*($E$8/50)^B$14)*$A28/1000,0)</f>
        <v>330</v>
      </c>
      <c r="C28" s="29">
        <f t="shared" si="11"/>
        <v>457</v>
      </c>
      <c r="D28" s="29">
        <f t="shared" si="11"/>
        <v>579</v>
      </c>
      <c r="E28" s="30">
        <f t="shared" si="11"/>
        <v>805</v>
      </c>
      <c r="F28" s="28">
        <f t="shared" ref="F28:M35" si="12">IF($N$1="3",0,ROUND((F$13*($E$8/50)^F$14)*$A28/1000,0))</f>
        <v>424</v>
      </c>
      <c r="G28" s="29">
        <f t="shared" si="12"/>
        <v>578</v>
      </c>
      <c r="H28" s="29">
        <f t="shared" si="12"/>
        <v>736</v>
      </c>
      <c r="I28" s="30">
        <f t="shared" si="12"/>
        <v>1015</v>
      </c>
      <c r="J28" s="28">
        <f t="shared" si="12"/>
        <v>0</v>
      </c>
      <c r="K28" s="29">
        <f t="shared" si="12"/>
        <v>0</v>
      </c>
      <c r="L28" s="29">
        <f t="shared" si="12"/>
        <v>0</v>
      </c>
      <c r="M28" s="30">
        <f t="shared" si="12"/>
        <v>0</v>
      </c>
      <c r="N28" s="28">
        <f t="shared" ref="N28:Q35" si="13">ROUND((N$13*($E$8/50)^N$14)*$A28/1000,0)</f>
        <v>513</v>
      </c>
      <c r="O28" s="29">
        <f t="shared" si="13"/>
        <v>691</v>
      </c>
      <c r="P28" s="29">
        <f t="shared" si="13"/>
        <v>883</v>
      </c>
      <c r="Q28" s="57">
        <f t="shared" si="13"/>
        <v>1211</v>
      </c>
      <c r="R28" s="28">
        <f t="shared" si="5"/>
        <v>0</v>
      </c>
      <c r="S28" s="29">
        <f t="shared" si="3"/>
        <v>0</v>
      </c>
      <c r="T28" s="29">
        <f t="shared" si="3"/>
        <v>0</v>
      </c>
      <c r="U28" s="30">
        <f t="shared" si="3"/>
        <v>0</v>
      </c>
      <c r="V28" s="52">
        <f t="shared" ref="V28:AC32" si="14">ROUND((V$13*($E$8/50)^V$14)*$A28/1000,0)</f>
        <v>599</v>
      </c>
      <c r="W28" s="29">
        <f t="shared" si="14"/>
        <v>797</v>
      </c>
      <c r="X28" s="29">
        <f t="shared" si="14"/>
        <v>1020</v>
      </c>
      <c r="Y28" s="30">
        <f t="shared" si="14"/>
        <v>1396</v>
      </c>
      <c r="Z28" s="52">
        <f t="shared" si="14"/>
        <v>831</v>
      </c>
      <c r="AA28" s="29">
        <f t="shared" si="14"/>
        <v>1070</v>
      </c>
      <c r="AB28" s="29">
        <f t="shared" si="14"/>
        <v>1386</v>
      </c>
      <c r="AC28" s="30">
        <f t="shared" si="14"/>
        <v>1898</v>
      </c>
    </row>
    <row r="29" spans="1:29" x14ac:dyDescent="0.2">
      <c r="A29" s="27">
        <v>1400</v>
      </c>
      <c r="B29" s="28">
        <f t="shared" si="11"/>
        <v>385</v>
      </c>
      <c r="C29" s="29">
        <f t="shared" si="11"/>
        <v>533</v>
      </c>
      <c r="D29" s="29">
        <f t="shared" si="11"/>
        <v>675</v>
      </c>
      <c r="E29" s="30">
        <f t="shared" si="11"/>
        <v>939</v>
      </c>
      <c r="F29" s="28">
        <f t="shared" si="12"/>
        <v>494</v>
      </c>
      <c r="G29" s="29">
        <f t="shared" si="12"/>
        <v>675</v>
      </c>
      <c r="H29" s="29">
        <f t="shared" si="12"/>
        <v>859</v>
      </c>
      <c r="I29" s="30">
        <f t="shared" si="12"/>
        <v>1184</v>
      </c>
      <c r="J29" s="28">
        <f t="shared" si="12"/>
        <v>0</v>
      </c>
      <c r="K29" s="29">
        <f t="shared" si="12"/>
        <v>0</v>
      </c>
      <c r="L29" s="29">
        <f t="shared" si="12"/>
        <v>0</v>
      </c>
      <c r="M29" s="30">
        <f t="shared" si="12"/>
        <v>0</v>
      </c>
      <c r="N29" s="28">
        <f t="shared" si="13"/>
        <v>598</v>
      </c>
      <c r="O29" s="29">
        <f t="shared" si="13"/>
        <v>806</v>
      </c>
      <c r="P29" s="29">
        <f t="shared" si="13"/>
        <v>1030</v>
      </c>
      <c r="Q29" s="57">
        <f t="shared" si="13"/>
        <v>1413</v>
      </c>
      <c r="R29" s="28">
        <f t="shared" si="5"/>
        <v>0</v>
      </c>
      <c r="S29" s="29">
        <f t="shared" si="3"/>
        <v>0</v>
      </c>
      <c r="T29" s="29">
        <f t="shared" si="3"/>
        <v>0</v>
      </c>
      <c r="U29" s="30">
        <f t="shared" si="3"/>
        <v>0</v>
      </c>
      <c r="V29" s="52">
        <f t="shared" si="14"/>
        <v>699</v>
      </c>
      <c r="W29" s="29">
        <f t="shared" si="14"/>
        <v>930</v>
      </c>
      <c r="X29" s="29">
        <f t="shared" si="14"/>
        <v>1190</v>
      </c>
      <c r="Y29" s="30">
        <f t="shared" si="14"/>
        <v>1629</v>
      </c>
      <c r="Z29" s="52">
        <f t="shared" si="14"/>
        <v>970</v>
      </c>
      <c r="AA29" s="29">
        <f t="shared" si="14"/>
        <v>1248</v>
      </c>
      <c r="AB29" s="29">
        <f t="shared" si="14"/>
        <v>1617</v>
      </c>
      <c r="AC29" s="30">
        <f t="shared" si="14"/>
        <v>2215</v>
      </c>
    </row>
    <row r="30" spans="1:29" x14ac:dyDescent="0.2">
      <c r="A30" s="27">
        <v>1600</v>
      </c>
      <c r="B30" s="28">
        <f t="shared" si="11"/>
        <v>440</v>
      </c>
      <c r="C30" s="29">
        <f t="shared" si="11"/>
        <v>610</v>
      </c>
      <c r="D30" s="29">
        <f t="shared" si="11"/>
        <v>772</v>
      </c>
      <c r="E30" s="30">
        <f t="shared" si="11"/>
        <v>1073</v>
      </c>
      <c r="F30" s="28">
        <f t="shared" si="12"/>
        <v>565</v>
      </c>
      <c r="G30" s="29">
        <f t="shared" si="12"/>
        <v>771</v>
      </c>
      <c r="H30" s="29">
        <f t="shared" si="12"/>
        <v>982</v>
      </c>
      <c r="I30" s="30">
        <f t="shared" si="12"/>
        <v>1353</v>
      </c>
      <c r="J30" s="28">
        <f t="shared" si="12"/>
        <v>0</v>
      </c>
      <c r="K30" s="29">
        <f t="shared" si="12"/>
        <v>0</v>
      </c>
      <c r="L30" s="29">
        <f t="shared" si="12"/>
        <v>0</v>
      </c>
      <c r="M30" s="30">
        <f t="shared" si="12"/>
        <v>0</v>
      </c>
      <c r="N30" s="28">
        <f t="shared" si="13"/>
        <v>684</v>
      </c>
      <c r="O30" s="29">
        <f t="shared" si="13"/>
        <v>921</v>
      </c>
      <c r="P30" s="29">
        <f t="shared" si="13"/>
        <v>1177</v>
      </c>
      <c r="Q30" s="57">
        <f t="shared" si="13"/>
        <v>1615</v>
      </c>
      <c r="R30" s="28">
        <f t="shared" si="5"/>
        <v>0</v>
      </c>
      <c r="S30" s="29">
        <f t="shared" si="3"/>
        <v>0</v>
      </c>
      <c r="T30" s="29">
        <f t="shared" si="3"/>
        <v>0</v>
      </c>
      <c r="U30" s="30">
        <f t="shared" si="3"/>
        <v>0</v>
      </c>
      <c r="V30" s="52">
        <f t="shared" si="14"/>
        <v>798</v>
      </c>
      <c r="W30" s="29">
        <f t="shared" si="14"/>
        <v>1063</v>
      </c>
      <c r="X30" s="29">
        <f t="shared" si="14"/>
        <v>1360</v>
      </c>
      <c r="Y30" s="30">
        <f t="shared" si="14"/>
        <v>1862</v>
      </c>
      <c r="Z30" s="52">
        <f t="shared" si="14"/>
        <v>1109</v>
      </c>
      <c r="AA30" s="29">
        <f t="shared" si="14"/>
        <v>1426</v>
      </c>
      <c r="AB30" s="29">
        <f t="shared" si="14"/>
        <v>1848</v>
      </c>
      <c r="AC30" s="30">
        <f t="shared" si="14"/>
        <v>2531</v>
      </c>
    </row>
    <row r="31" spans="1:29" x14ac:dyDescent="0.2">
      <c r="A31" s="27">
        <v>1800</v>
      </c>
      <c r="B31" s="28">
        <f t="shared" si="11"/>
        <v>495</v>
      </c>
      <c r="C31" s="29">
        <f t="shared" si="11"/>
        <v>686</v>
      </c>
      <c r="D31" s="29">
        <f t="shared" si="11"/>
        <v>868</v>
      </c>
      <c r="E31" s="30">
        <f t="shared" si="11"/>
        <v>1208</v>
      </c>
      <c r="F31" s="28">
        <f t="shared" si="12"/>
        <v>636</v>
      </c>
      <c r="G31" s="29">
        <f t="shared" si="12"/>
        <v>868</v>
      </c>
      <c r="H31" s="29">
        <f t="shared" si="12"/>
        <v>1104</v>
      </c>
      <c r="I31" s="30">
        <f t="shared" si="12"/>
        <v>1523</v>
      </c>
      <c r="J31" s="28">
        <f t="shared" si="12"/>
        <v>0</v>
      </c>
      <c r="K31" s="29">
        <f t="shared" si="12"/>
        <v>0</v>
      </c>
      <c r="L31" s="29">
        <f t="shared" si="12"/>
        <v>0</v>
      </c>
      <c r="M31" s="30">
        <f t="shared" si="12"/>
        <v>0</v>
      </c>
      <c r="N31" s="28">
        <f t="shared" si="13"/>
        <v>769</v>
      </c>
      <c r="O31" s="29">
        <f t="shared" si="13"/>
        <v>1036</v>
      </c>
      <c r="P31" s="29">
        <f t="shared" si="13"/>
        <v>1325</v>
      </c>
      <c r="Q31" s="57">
        <f t="shared" si="13"/>
        <v>1817</v>
      </c>
      <c r="R31" s="28">
        <f t="shared" si="5"/>
        <v>0</v>
      </c>
      <c r="S31" s="29">
        <f t="shared" si="3"/>
        <v>0</v>
      </c>
      <c r="T31" s="29">
        <f t="shared" si="3"/>
        <v>0</v>
      </c>
      <c r="U31" s="30">
        <f t="shared" si="3"/>
        <v>0</v>
      </c>
      <c r="V31" s="52">
        <f t="shared" si="14"/>
        <v>898</v>
      </c>
      <c r="W31" s="29">
        <f t="shared" si="14"/>
        <v>1195</v>
      </c>
      <c r="X31" s="29">
        <f t="shared" si="14"/>
        <v>1530</v>
      </c>
      <c r="Y31" s="30">
        <f t="shared" si="14"/>
        <v>2094</v>
      </c>
      <c r="Z31" s="52">
        <f t="shared" si="14"/>
        <v>1247</v>
      </c>
      <c r="AA31" s="29">
        <f t="shared" si="14"/>
        <v>1605</v>
      </c>
      <c r="AB31" s="29">
        <f t="shared" si="14"/>
        <v>2080</v>
      </c>
      <c r="AC31" s="30">
        <f t="shared" si="14"/>
        <v>2848</v>
      </c>
    </row>
    <row r="32" spans="1:29" x14ac:dyDescent="0.2">
      <c r="A32" s="27">
        <v>2000</v>
      </c>
      <c r="B32" s="28">
        <f t="shared" si="11"/>
        <v>550</v>
      </c>
      <c r="C32" s="29">
        <f t="shared" si="11"/>
        <v>762</v>
      </c>
      <c r="D32" s="29">
        <f t="shared" si="11"/>
        <v>965</v>
      </c>
      <c r="E32" s="30">
        <f t="shared" si="11"/>
        <v>1342</v>
      </c>
      <c r="F32" s="28">
        <f t="shared" si="12"/>
        <v>706</v>
      </c>
      <c r="G32" s="29">
        <f t="shared" si="12"/>
        <v>964</v>
      </c>
      <c r="H32" s="29">
        <f t="shared" si="12"/>
        <v>1227</v>
      </c>
      <c r="I32" s="30">
        <f t="shared" si="12"/>
        <v>1692</v>
      </c>
      <c r="J32" s="28">
        <f t="shared" si="12"/>
        <v>0</v>
      </c>
      <c r="K32" s="29">
        <f t="shared" si="12"/>
        <v>0</v>
      </c>
      <c r="L32" s="29">
        <f t="shared" si="12"/>
        <v>0</v>
      </c>
      <c r="M32" s="30">
        <f t="shared" si="12"/>
        <v>0</v>
      </c>
      <c r="N32" s="28">
        <f t="shared" si="13"/>
        <v>855</v>
      </c>
      <c r="O32" s="29">
        <f t="shared" si="13"/>
        <v>1151</v>
      </c>
      <c r="P32" s="29">
        <f t="shared" si="13"/>
        <v>1472</v>
      </c>
      <c r="Q32" s="57">
        <f t="shared" si="13"/>
        <v>2018</v>
      </c>
      <c r="R32" s="28">
        <f t="shared" si="5"/>
        <v>0</v>
      </c>
      <c r="S32" s="29">
        <f t="shared" si="3"/>
        <v>0</v>
      </c>
      <c r="T32" s="29">
        <f t="shared" si="3"/>
        <v>0</v>
      </c>
      <c r="U32" s="30">
        <f t="shared" si="3"/>
        <v>0</v>
      </c>
      <c r="V32" s="52">
        <f t="shared" si="14"/>
        <v>998</v>
      </c>
      <c r="W32" s="29">
        <f t="shared" si="14"/>
        <v>1328</v>
      </c>
      <c r="X32" s="29">
        <f t="shared" si="14"/>
        <v>1700</v>
      </c>
      <c r="Y32" s="30">
        <f t="shared" si="14"/>
        <v>2327</v>
      </c>
      <c r="Z32" s="52">
        <f t="shared" si="14"/>
        <v>1386</v>
      </c>
      <c r="AA32" s="29">
        <f t="shared" si="14"/>
        <v>1783</v>
      </c>
      <c r="AB32" s="29">
        <f t="shared" si="14"/>
        <v>2311</v>
      </c>
      <c r="AC32" s="30">
        <f t="shared" si="14"/>
        <v>3164</v>
      </c>
    </row>
    <row r="33" spans="1:29" x14ac:dyDescent="0.2">
      <c r="A33" s="27">
        <v>2300</v>
      </c>
      <c r="B33" s="28">
        <f t="shared" si="11"/>
        <v>632</v>
      </c>
      <c r="C33" s="29">
        <f t="shared" si="11"/>
        <v>876</v>
      </c>
      <c r="D33" s="29">
        <f t="shared" si="11"/>
        <v>1109</v>
      </c>
      <c r="E33" s="30">
        <f t="shared" si="11"/>
        <v>1543</v>
      </c>
      <c r="F33" s="28">
        <f t="shared" si="12"/>
        <v>812</v>
      </c>
      <c r="G33" s="29">
        <f t="shared" si="12"/>
        <v>1109</v>
      </c>
      <c r="H33" s="29">
        <f t="shared" si="12"/>
        <v>1411</v>
      </c>
      <c r="I33" s="30">
        <f t="shared" si="12"/>
        <v>1946</v>
      </c>
      <c r="J33" s="28">
        <f t="shared" si="12"/>
        <v>0</v>
      </c>
      <c r="K33" s="29">
        <f t="shared" si="12"/>
        <v>0</v>
      </c>
      <c r="L33" s="29">
        <f t="shared" si="12"/>
        <v>0</v>
      </c>
      <c r="M33" s="30">
        <f t="shared" si="12"/>
        <v>0</v>
      </c>
      <c r="N33" s="28">
        <f t="shared" si="13"/>
        <v>983</v>
      </c>
      <c r="O33" s="29">
        <f t="shared" si="13"/>
        <v>1324</v>
      </c>
      <c r="P33" s="29">
        <f t="shared" si="13"/>
        <v>1692</v>
      </c>
      <c r="Q33" s="57">
        <f t="shared" si="13"/>
        <v>2321</v>
      </c>
      <c r="R33" s="28">
        <f t="shared" si="5"/>
        <v>0</v>
      </c>
      <c r="S33" s="29">
        <f t="shared" si="3"/>
        <v>0</v>
      </c>
      <c r="T33" s="29">
        <f t="shared" si="3"/>
        <v>0</v>
      </c>
      <c r="U33" s="30">
        <f t="shared" si="3"/>
        <v>0</v>
      </c>
      <c r="V33" s="52">
        <f t="shared" ref="V33:Y35" si="15">ROUND((V$13*($E$8/50)^V$14)*$A33/1000,0)</f>
        <v>1148</v>
      </c>
      <c r="W33" s="29">
        <f t="shared" si="15"/>
        <v>1527</v>
      </c>
      <c r="X33" s="29">
        <f t="shared" si="15"/>
        <v>1955</v>
      </c>
      <c r="Y33" s="30">
        <f t="shared" si="15"/>
        <v>2676</v>
      </c>
      <c r="Z33" s="52">
        <f>IF(OR($N$1="1",$N$1="2",$N$1="3"),0,ROUND((Z$13*($E$8/50)^Z$14)*$A33/1000,0))</f>
        <v>0</v>
      </c>
      <c r="AA33" s="29">
        <f t="shared" ref="AA33:AC35" si="16">IF(OR($N$1="1",$N$1="2",$N$1="3"),0,ROUND((AA$13*($E$8/50)^AA$14)*$A33/1000,0))</f>
        <v>0</v>
      </c>
      <c r="AB33" s="29">
        <f t="shared" si="16"/>
        <v>0</v>
      </c>
      <c r="AC33" s="30">
        <f t="shared" si="16"/>
        <v>0</v>
      </c>
    </row>
    <row r="34" spans="1:29" x14ac:dyDescent="0.2">
      <c r="A34" s="27">
        <v>2600</v>
      </c>
      <c r="B34" s="28">
        <f t="shared" si="11"/>
        <v>715</v>
      </c>
      <c r="C34" s="29">
        <f t="shared" si="11"/>
        <v>990</v>
      </c>
      <c r="D34" s="29">
        <f t="shared" si="11"/>
        <v>1254</v>
      </c>
      <c r="E34" s="30">
        <f t="shared" si="11"/>
        <v>1744</v>
      </c>
      <c r="F34" s="28">
        <f t="shared" si="12"/>
        <v>918</v>
      </c>
      <c r="G34" s="29">
        <f t="shared" si="12"/>
        <v>1253</v>
      </c>
      <c r="H34" s="29">
        <f t="shared" si="12"/>
        <v>1595</v>
      </c>
      <c r="I34" s="30">
        <f t="shared" si="12"/>
        <v>2199</v>
      </c>
      <c r="J34" s="28">
        <f t="shared" si="12"/>
        <v>0</v>
      </c>
      <c r="K34" s="29">
        <f t="shared" si="12"/>
        <v>0</v>
      </c>
      <c r="L34" s="29">
        <f t="shared" si="12"/>
        <v>0</v>
      </c>
      <c r="M34" s="30">
        <f t="shared" si="12"/>
        <v>0</v>
      </c>
      <c r="N34" s="28">
        <f t="shared" si="13"/>
        <v>1111</v>
      </c>
      <c r="O34" s="29">
        <f t="shared" si="13"/>
        <v>1497</v>
      </c>
      <c r="P34" s="29">
        <f t="shared" si="13"/>
        <v>1913</v>
      </c>
      <c r="Q34" s="57">
        <f t="shared" si="13"/>
        <v>2624</v>
      </c>
      <c r="R34" s="28">
        <f t="shared" si="5"/>
        <v>0</v>
      </c>
      <c r="S34" s="29">
        <f t="shared" si="3"/>
        <v>0</v>
      </c>
      <c r="T34" s="29">
        <f t="shared" si="3"/>
        <v>0</v>
      </c>
      <c r="U34" s="30">
        <f t="shared" si="3"/>
        <v>0</v>
      </c>
      <c r="V34" s="52">
        <f t="shared" si="15"/>
        <v>1297</v>
      </c>
      <c r="W34" s="29">
        <f t="shared" si="15"/>
        <v>1727</v>
      </c>
      <c r="X34" s="29">
        <f t="shared" si="15"/>
        <v>2210</v>
      </c>
      <c r="Y34" s="30">
        <f t="shared" si="15"/>
        <v>3025</v>
      </c>
      <c r="Z34" s="52">
        <f t="shared" ref="Z34:Z35" si="17">IF(OR($N$1="1",$N$1="2",$N$1="3"),0,ROUND((Z$13*($E$8/50)^Z$14)*$A34/1000,0))</f>
        <v>0</v>
      </c>
      <c r="AA34" s="29">
        <f t="shared" si="16"/>
        <v>0</v>
      </c>
      <c r="AB34" s="29">
        <f t="shared" si="16"/>
        <v>0</v>
      </c>
      <c r="AC34" s="30">
        <f t="shared" si="16"/>
        <v>0</v>
      </c>
    </row>
    <row r="35" spans="1:29" ht="13.5" thickBot="1" x14ac:dyDescent="0.25">
      <c r="A35" s="31">
        <v>3000</v>
      </c>
      <c r="B35" s="32">
        <f t="shared" si="11"/>
        <v>824</v>
      </c>
      <c r="C35" s="33">
        <f t="shared" si="11"/>
        <v>1143</v>
      </c>
      <c r="D35" s="33">
        <f t="shared" si="11"/>
        <v>1447</v>
      </c>
      <c r="E35" s="34">
        <f t="shared" si="11"/>
        <v>2013</v>
      </c>
      <c r="F35" s="32">
        <f t="shared" si="12"/>
        <v>1060</v>
      </c>
      <c r="G35" s="33">
        <f t="shared" si="12"/>
        <v>1446</v>
      </c>
      <c r="H35" s="33">
        <f t="shared" si="12"/>
        <v>1841</v>
      </c>
      <c r="I35" s="34">
        <f t="shared" si="12"/>
        <v>2538</v>
      </c>
      <c r="J35" s="32">
        <f t="shared" si="12"/>
        <v>0</v>
      </c>
      <c r="K35" s="33">
        <f t="shared" si="12"/>
        <v>0</v>
      </c>
      <c r="L35" s="33">
        <f t="shared" si="12"/>
        <v>0</v>
      </c>
      <c r="M35" s="34">
        <f t="shared" si="12"/>
        <v>0</v>
      </c>
      <c r="N35" s="32">
        <f t="shared" si="13"/>
        <v>1282</v>
      </c>
      <c r="O35" s="33">
        <f t="shared" si="13"/>
        <v>1727</v>
      </c>
      <c r="P35" s="33">
        <f t="shared" si="13"/>
        <v>2208</v>
      </c>
      <c r="Q35" s="58">
        <f t="shared" si="13"/>
        <v>3028</v>
      </c>
      <c r="R35" s="32">
        <f t="shared" si="5"/>
        <v>0</v>
      </c>
      <c r="S35" s="33">
        <f t="shared" si="3"/>
        <v>0</v>
      </c>
      <c r="T35" s="33">
        <f t="shared" si="3"/>
        <v>0</v>
      </c>
      <c r="U35" s="34">
        <f t="shared" si="3"/>
        <v>0</v>
      </c>
      <c r="V35" s="53">
        <f t="shared" si="15"/>
        <v>1497</v>
      </c>
      <c r="W35" s="33">
        <f t="shared" si="15"/>
        <v>1992</v>
      </c>
      <c r="X35" s="33">
        <f t="shared" si="15"/>
        <v>2549</v>
      </c>
      <c r="Y35" s="34">
        <f t="shared" si="15"/>
        <v>3491</v>
      </c>
      <c r="Z35" s="53">
        <f t="shared" si="17"/>
        <v>0</v>
      </c>
      <c r="AA35" s="33">
        <f t="shared" si="16"/>
        <v>0</v>
      </c>
      <c r="AB35" s="33">
        <f t="shared" si="16"/>
        <v>0</v>
      </c>
      <c r="AC35" s="34">
        <f t="shared" si="16"/>
        <v>0</v>
      </c>
    </row>
  </sheetData>
  <sheetProtection algorithmName="SHA-512" hashValue="rgske1e7JIO2FZ2Xi19A0asJfJEj/7ccAPDSmbfx85K4Gq0S9eGGZOP0fAwhxWoe23Prxqj6rTB8l4sVMb7lKQ==" saltValue="7cmxk/GrkWidwXvo97onxg==" spinCount="100000" sheet="1" objects="1" scenarios="1"/>
  <mergeCells count="19">
    <mergeCell ref="Z17:AC17"/>
    <mergeCell ref="B17:E17"/>
    <mergeCell ref="F17:I17"/>
    <mergeCell ref="J17:M17"/>
    <mergeCell ref="N17:Q17"/>
    <mergeCell ref="R17:U17"/>
    <mergeCell ref="V17:Y17"/>
    <mergeCell ref="A6:D6"/>
    <mergeCell ref="A7:D7"/>
    <mergeCell ref="A8:D8"/>
    <mergeCell ref="H8:M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AC35">
    <cfRule type="cellIs" dxfId="41" priority="1" operator="equal">
      <formula>0</formula>
    </cfRule>
    <cfRule type="cellIs" dxfId="40" priority="2" operator="notBetween">
      <formula>$L$10</formula>
      <formula>$L$11</formula>
    </cfRule>
    <cfRule type="cellIs" dxfId="39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EF1A33F2-81D8-4C13-A7BC-978128826B9F}">
      <formula1>$O$1:$O$3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08C4-2CD8-44AD-A3DD-FB30D79D9301}">
  <dimension ref="A1:AA35"/>
  <sheetViews>
    <sheetView workbookViewId="0">
      <selection activeCell="E6" sqref="E6"/>
    </sheetView>
  </sheetViews>
  <sheetFormatPr defaultColWidth="7.7109375" defaultRowHeight="12.75" x14ac:dyDescent="0.2"/>
  <cols>
    <col min="1" max="4" width="7.85546875" style="1" bestFit="1" customWidth="1"/>
    <col min="5" max="5" width="7.7109375" style="1" customWidth="1"/>
    <col min="6" max="11" width="7.7109375" style="1"/>
    <col min="12" max="12" width="13.28515625" style="1" customWidth="1"/>
    <col min="13" max="16384" width="7.7109375" style="1"/>
  </cols>
  <sheetData>
    <row r="1" spans="1:27" x14ac:dyDescent="0.2">
      <c r="A1" s="117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</row>
    <row r="2" spans="1:27" ht="13.5" thickBot="1" x14ac:dyDescent="0.2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27" ht="13.5" thickBot="1" x14ac:dyDescent="0.25"/>
    <row r="4" spans="1:27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27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27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27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27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27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27" ht="16.5" hidden="1" customHeight="1" x14ac:dyDescent="0.2">
      <c r="L10" s="1">
        <f>K4-(K4*(L5/100))</f>
        <v>950</v>
      </c>
    </row>
    <row r="11" spans="1:27" hidden="1" x14ac:dyDescent="0.2">
      <c r="L11" s="1">
        <f>K4+(K4*(L5/100))</f>
        <v>1050</v>
      </c>
    </row>
    <row r="12" spans="1:27" hidden="1" x14ac:dyDescent="0.2"/>
    <row r="13" spans="1:27" s="4" customFormat="1" ht="12" hidden="1" x14ac:dyDescent="0.2">
      <c r="A13" s="2" t="s">
        <v>14</v>
      </c>
      <c r="B13" s="3">
        <v>549</v>
      </c>
      <c r="C13" s="3">
        <v>724</v>
      </c>
      <c r="D13" s="3">
        <v>1022</v>
      </c>
      <c r="E13" s="3">
        <v>1337</v>
      </c>
      <c r="F13" s="3"/>
      <c r="G13" s="3"/>
      <c r="H13" s="3"/>
      <c r="I13" s="3"/>
      <c r="J13" s="3"/>
      <c r="K13" s="3"/>
      <c r="L13" s="3"/>
      <c r="M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s="7" customFormat="1" ht="10.5" hidden="1" x14ac:dyDescent="0.15">
      <c r="A14" s="5" t="s">
        <v>0</v>
      </c>
      <c r="B14" s="6">
        <v>1.3331999999999999</v>
      </c>
      <c r="C14" s="6">
        <v>1.3269</v>
      </c>
      <c r="D14" s="6">
        <v>1.3403</v>
      </c>
      <c r="E14" s="6">
        <v>1.3515999999999999</v>
      </c>
      <c r="F14" s="6"/>
      <c r="G14" s="6"/>
      <c r="H14" s="6"/>
      <c r="I14" s="6"/>
      <c r="J14" s="6"/>
      <c r="K14" s="6"/>
      <c r="L14" s="6"/>
      <c r="M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idden="1" x14ac:dyDescent="0.2">
      <c r="A15" s="8"/>
      <c r="B15" s="9"/>
      <c r="C15" s="10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27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1" t="s">
        <v>3</v>
      </c>
      <c r="B17" s="90">
        <v>200</v>
      </c>
      <c r="C17" s="91"/>
      <c r="D17" s="91"/>
      <c r="E17" s="92"/>
      <c r="F17" s="12"/>
      <c r="G17" s="12"/>
      <c r="H17" s="12"/>
      <c r="I17" s="12"/>
      <c r="J17" s="12"/>
      <c r="K17" s="12"/>
      <c r="L17" s="12"/>
      <c r="M17" s="12"/>
    </row>
    <row r="18" spans="1:13" x14ac:dyDescent="0.2">
      <c r="A18" s="13" t="s">
        <v>4</v>
      </c>
      <c r="B18" s="14" t="s">
        <v>2</v>
      </c>
      <c r="C18" s="15">
        <v>22</v>
      </c>
      <c r="D18" s="15">
        <v>33</v>
      </c>
      <c r="E18" s="16">
        <v>44</v>
      </c>
      <c r="F18" s="17"/>
      <c r="G18" s="17"/>
      <c r="H18" s="17"/>
      <c r="I18" s="17"/>
      <c r="J18" s="17"/>
      <c r="K18" s="17"/>
      <c r="L18" s="17"/>
      <c r="M18" s="17"/>
    </row>
    <row r="19" spans="1:13" ht="13.5" thickBot="1" x14ac:dyDescent="0.25">
      <c r="A19" s="18" t="s">
        <v>5</v>
      </c>
      <c r="B19" s="19" t="s">
        <v>1</v>
      </c>
      <c r="C19" s="20" t="s">
        <v>1</v>
      </c>
      <c r="D19" s="20" t="s">
        <v>1</v>
      </c>
      <c r="E19" s="21" t="s">
        <v>1</v>
      </c>
      <c r="F19" s="17"/>
      <c r="G19" s="17"/>
      <c r="H19" s="17"/>
      <c r="I19" s="17"/>
      <c r="J19" s="17"/>
      <c r="K19" s="17"/>
      <c r="L19" s="17"/>
      <c r="M19" s="17"/>
    </row>
    <row r="20" spans="1:13" x14ac:dyDescent="0.2">
      <c r="A20" s="22">
        <v>400</v>
      </c>
      <c r="B20" s="23">
        <v>0</v>
      </c>
      <c r="C20" s="24">
        <v>0</v>
      </c>
      <c r="D20" s="24">
        <v>0</v>
      </c>
      <c r="E20" s="25">
        <v>0</v>
      </c>
      <c r="F20" s="26"/>
      <c r="G20" s="26"/>
      <c r="H20" s="26"/>
      <c r="I20" s="26"/>
      <c r="J20" s="26"/>
      <c r="K20" s="26"/>
      <c r="L20" s="26"/>
      <c r="M20" s="26"/>
    </row>
    <row r="21" spans="1:13" x14ac:dyDescent="0.2">
      <c r="A21" s="27">
        <v>500</v>
      </c>
      <c r="B21" s="28">
        <v>0</v>
      </c>
      <c r="C21" s="29">
        <v>0</v>
      </c>
      <c r="D21" s="29">
        <v>0</v>
      </c>
      <c r="E21" s="30">
        <v>0</v>
      </c>
      <c r="F21" s="26"/>
      <c r="G21" s="26"/>
      <c r="H21" s="26"/>
      <c r="I21" s="26"/>
      <c r="J21" s="26"/>
      <c r="K21" s="26"/>
      <c r="L21" s="26"/>
      <c r="M21" s="26"/>
    </row>
    <row r="22" spans="1:13" x14ac:dyDescent="0.2">
      <c r="A22" s="27">
        <v>600</v>
      </c>
      <c r="B22" s="28">
        <f>ROUND((B$13*($E$8/50)^B$14)*$A22/1000,0)</f>
        <v>167</v>
      </c>
      <c r="C22" s="29">
        <f t="shared" ref="C22:E35" si="0">ROUND((C$13*($E$8/50)^C$14)*$A22/1000,0)</f>
        <v>221</v>
      </c>
      <c r="D22" s="29">
        <f t="shared" si="0"/>
        <v>309</v>
      </c>
      <c r="E22" s="30">
        <f t="shared" si="0"/>
        <v>402</v>
      </c>
      <c r="F22" s="26"/>
      <c r="G22" s="26"/>
      <c r="H22" s="26"/>
      <c r="I22" s="26"/>
      <c r="J22" s="26"/>
      <c r="K22" s="26"/>
      <c r="L22" s="26"/>
      <c r="M22" s="26"/>
    </row>
    <row r="23" spans="1:13" x14ac:dyDescent="0.2">
      <c r="A23" s="27">
        <v>700</v>
      </c>
      <c r="B23" s="28">
        <f t="shared" ref="B23:B35" si="1">ROUND((B$13*($E$8/50)^B$14)*$A23/1000,0)</f>
        <v>194</v>
      </c>
      <c r="C23" s="29">
        <f t="shared" si="0"/>
        <v>257</v>
      </c>
      <c r="D23" s="29">
        <f t="shared" si="0"/>
        <v>361</v>
      </c>
      <c r="E23" s="30">
        <f t="shared" si="0"/>
        <v>469</v>
      </c>
      <c r="F23" s="26"/>
      <c r="G23" s="26"/>
      <c r="H23" s="26"/>
      <c r="I23" s="26"/>
      <c r="J23" s="26"/>
      <c r="K23" s="26"/>
      <c r="L23" s="26"/>
      <c r="M23" s="26"/>
    </row>
    <row r="24" spans="1:13" x14ac:dyDescent="0.2">
      <c r="A24" s="27">
        <v>800</v>
      </c>
      <c r="B24" s="28">
        <f t="shared" si="1"/>
        <v>222</v>
      </c>
      <c r="C24" s="29">
        <f t="shared" si="0"/>
        <v>294</v>
      </c>
      <c r="D24" s="29">
        <f t="shared" si="0"/>
        <v>412</v>
      </c>
      <c r="E24" s="30">
        <f t="shared" si="0"/>
        <v>536</v>
      </c>
      <c r="F24" s="26"/>
      <c r="G24" s="26"/>
      <c r="H24" s="26"/>
      <c r="I24" s="26"/>
      <c r="J24" s="26"/>
      <c r="K24" s="26"/>
      <c r="L24" s="26"/>
      <c r="M24" s="26"/>
    </row>
    <row r="25" spans="1:13" x14ac:dyDescent="0.2">
      <c r="A25" s="27">
        <v>900</v>
      </c>
      <c r="B25" s="28">
        <f t="shared" si="1"/>
        <v>250</v>
      </c>
      <c r="C25" s="29">
        <f t="shared" si="0"/>
        <v>331</v>
      </c>
      <c r="D25" s="29">
        <f t="shared" si="0"/>
        <v>464</v>
      </c>
      <c r="E25" s="30">
        <f t="shared" si="0"/>
        <v>603</v>
      </c>
      <c r="F25" s="26"/>
      <c r="G25" s="26"/>
      <c r="H25" s="26"/>
      <c r="I25" s="26"/>
      <c r="J25" s="26"/>
      <c r="K25" s="26"/>
      <c r="L25" s="26"/>
      <c r="M25" s="26"/>
    </row>
    <row r="26" spans="1:13" x14ac:dyDescent="0.2">
      <c r="A26" s="27">
        <v>1000</v>
      </c>
      <c r="B26" s="28">
        <f t="shared" si="1"/>
        <v>278</v>
      </c>
      <c r="C26" s="29">
        <f t="shared" si="0"/>
        <v>368</v>
      </c>
      <c r="D26" s="29">
        <f t="shared" si="0"/>
        <v>515</v>
      </c>
      <c r="E26" s="30">
        <f t="shared" si="0"/>
        <v>670</v>
      </c>
      <c r="F26" s="26"/>
      <c r="G26" s="26"/>
      <c r="H26" s="26"/>
      <c r="I26" s="26"/>
      <c r="J26" s="26"/>
      <c r="K26" s="26"/>
      <c r="L26" s="26"/>
      <c r="M26" s="26"/>
    </row>
    <row r="27" spans="1:13" x14ac:dyDescent="0.2">
      <c r="A27" s="27">
        <v>1100</v>
      </c>
      <c r="B27" s="28">
        <f t="shared" si="1"/>
        <v>306</v>
      </c>
      <c r="C27" s="29">
        <f t="shared" si="0"/>
        <v>404</v>
      </c>
      <c r="D27" s="29">
        <f t="shared" si="0"/>
        <v>567</v>
      </c>
      <c r="E27" s="30">
        <f t="shared" si="0"/>
        <v>737</v>
      </c>
      <c r="F27" s="26"/>
      <c r="G27" s="26"/>
      <c r="H27" s="26"/>
      <c r="I27" s="26"/>
      <c r="J27" s="26"/>
      <c r="K27" s="26"/>
      <c r="L27" s="26"/>
      <c r="M27" s="26"/>
    </row>
    <row r="28" spans="1:13" x14ac:dyDescent="0.2">
      <c r="A28" s="27">
        <v>1200</v>
      </c>
      <c r="B28" s="28">
        <f t="shared" si="1"/>
        <v>333</v>
      </c>
      <c r="C28" s="29">
        <f t="shared" si="0"/>
        <v>441</v>
      </c>
      <c r="D28" s="29">
        <f t="shared" si="0"/>
        <v>618</v>
      </c>
      <c r="E28" s="30">
        <f t="shared" si="0"/>
        <v>804</v>
      </c>
      <c r="F28" s="26"/>
      <c r="G28" s="26"/>
      <c r="H28" s="26"/>
      <c r="I28" s="26"/>
      <c r="J28" s="26"/>
      <c r="K28" s="26"/>
      <c r="L28" s="26"/>
      <c r="M28" s="26"/>
    </row>
    <row r="29" spans="1:13" x14ac:dyDescent="0.2">
      <c r="A29" s="27">
        <v>1400</v>
      </c>
      <c r="B29" s="28">
        <f t="shared" si="1"/>
        <v>389</v>
      </c>
      <c r="C29" s="29">
        <f t="shared" si="0"/>
        <v>515</v>
      </c>
      <c r="D29" s="29">
        <f t="shared" si="0"/>
        <v>721</v>
      </c>
      <c r="E29" s="30">
        <f t="shared" si="0"/>
        <v>938</v>
      </c>
      <c r="F29" s="26"/>
      <c r="G29" s="26"/>
      <c r="H29" s="26"/>
      <c r="I29" s="26"/>
      <c r="J29" s="26"/>
      <c r="K29" s="26"/>
      <c r="L29" s="26"/>
      <c r="M29" s="26"/>
    </row>
    <row r="30" spans="1:13" x14ac:dyDescent="0.2">
      <c r="A30" s="27">
        <v>1600</v>
      </c>
      <c r="B30" s="28">
        <f t="shared" si="1"/>
        <v>445</v>
      </c>
      <c r="C30" s="29">
        <f t="shared" si="0"/>
        <v>588</v>
      </c>
      <c r="D30" s="29">
        <f t="shared" si="0"/>
        <v>825</v>
      </c>
      <c r="E30" s="30">
        <f t="shared" si="0"/>
        <v>1073</v>
      </c>
      <c r="F30" s="26"/>
      <c r="G30" s="26"/>
      <c r="H30" s="26"/>
      <c r="I30" s="26"/>
      <c r="J30" s="26"/>
      <c r="K30" s="26"/>
      <c r="L30" s="26"/>
      <c r="M30" s="26"/>
    </row>
    <row r="31" spans="1:13" x14ac:dyDescent="0.2">
      <c r="A31" s="27">
        <v>1800</v>
      </c>
      <c r="B31" s="28">
        <f t="shared" si="1"/>
        <v>500</v>
      </c>
      <c r="C31" s="29">
        <f t="shared" si="0"/>
        <v>662</v>
      </c>
      <c r="D31" s="29">
        <f t="shared" si="0"/>
        <v>928</v>
      </c>
      <c r="E31" s="30">
        <f t="shared" si="0"/>
        <v>1207</v>
      </c>
      <c r="F31" s="26"/>
      <c r="G31" s="26"/>
      <c r="H31" s="26"/>
      <c r="I31" s="26"/>
      <c r="J31" s="26"/>
      <c r="K31" s="26"/>
      <c r="L31" s="26"/>
      <c r="M31" s="26"/>
    </row>
    <row r="32" spans="1:13" x14ac:dyDescent="0.2">
      <c r="A32" s="27">
        <v>2000</v>
      </c>
      <c r="B32" s="28">
        <f t="shared" si="1"/>
        <v>556</v>
      </c>
      <c r="C32" s="29">
        <f t="shared" si="0"/>
        <v>735</v>
      </c>
      <c r="D32" s="29">
        <f t="shared" si="0"/>
        <v>1031</v>
      </c>
      <c r="E32" s="30">
        <f t="shared" si="0"/>
        <v>1341</v>
      </c>
      <c r="F32" s="26"/>
      <c r="G32" s="26"/>
      <c r="H32" s="26"/>
      <c r="I32" s="26"/>
      <c r="J32" s="26"/>
      <c r="K32" s="26"/>
      <c r="L32" s="26"/>
      <c r="M32" s="26"/>
    </row>
    <row r="33" spans="1:13" x14ac:dyDescent="0.2">
      <c r="A33" s="27">
        <v>2300</v>
      </c>
      <c r="B33" s="28">
        <f t="shared" si="1"/>
        <v>639</v>
      </c>
      <c r="C33" s="29">
        <f t="shared" si="0"/>
        <v>845</v>
      </c>
      <c r="D33" s="29">
        <f t="shared" si="0"/>
        <v>1185</v>
      </c>
      <c r="E33" s="30">
        <f t="shared" si="0"/>
        <v>1542</v>
      </c>
      <c r="F33" s="26"/>
      <c r="G33" s="26"/>
      <c r="H33" s="26"/>
      <c r="I33" s="26"/>
      <c r="J33" s="26"/>
      <c r="K33" s="26"/>
      <c r="L33" s="26"/>
      <c r="M33" s="26"/>
    </row>
    <row r="34" spans="1:13" x14ac:dyDescent="0.2">
      <c r="A34" s="27">
        <v>2600</v>
      </c>
      <c r="B34" s="28">
        <f t="shared" si="1"/>
        <v>722</v>
      </c>
      <c r="C34" s="29">
        <f t="shared" si="0"/>
        <v>956</v>
      </c>
      <c r="D34" s="29">
        <f t="shared" si="0"/>
        <v>1340</v>
      </c>
      <c r="E34" s="30">
        <f t="shared" si="0"/>
        <v>1743</v>
      </c>
      <c r="F34" s="26"/>
      <c r="G34" s="26"/>
      <c r="H34" s="26"/>
      <c r="I34" s="26"/>
      <c r="J34" s="26"/>
      <c r="K34" s="26"/>
      <c r="L34" s="26"/>
      <c r="M34" s="26"/>
    </row>
    <row r="35" spans="1:13" ht="13.5" thickBot="1" x14ac:dyDescent="0.25">
      <c r="A35" s="31">
        <v>3000</v>
      </c>
      <c r="B35" s="32">
        <f t="shared" si="1"/>
        <v>834</v>
      </c>
      <c r="C35" s="33">
        <f t="shared" si="0"/>
        <v>1103</v>
      </c>
      <c r="D35" s="33">
        <f t="shared" si="0"/>
        <v>1546</v>
      </c>
      <c r="E35" s="34">
        <f t="shared" si="0"/>
        <v>2011</v>
      </c>
      <c r="F35" s="26"/>
      <c r="G35" s="26"/>
      <c r="H35" s="26"/>
      <c r="I35" s="26"/>
      <c r="J35" s="26"/>
      <c r="K35" s="26"/>
      <c r="L35" s="26"/>
      <c r="M35" s="26"/>
    </row>
  </sheetData>
  <sheetProtection algorithmName="SHA-512" hashValue="cMTIM88BDw9Y2JMsImmlB8mdJd+cjGfEdIfnArjYA8O11G5a/2+oWZX28An7+40o8Z8w6O26yEeArWCq8pc4Sw==" saltValue="3b2A7X0aoiyUMMMa5AqfLg==" spinCount="100000" sheet="1" objects="1" scenarios="1"/>
  <mergeCells count="13">
    <mergeCell ref="A1:M2"/>
    <mergeCell ref="H4:J4"/>
    <mergeCell ref="K4:L4"/>
    <mergeCell ref="A6:D6"/>
    <mergeCell ref="B17:E17"/>
    <mergeCell ref="A4:D4"/>
    <mergeCell ref="A5:D5"/>
    <mergeCell ref="H5:K5"/>
    <mergeCell ref="A8:D8"/>
    <mergeCell ref="A7:D7"/>
    <mergeCell ref="A9:D9"/>
    <mergeCell ref="H8:M8"/>
    <mergeCell ref="H9:M9"/>
  </mergeCells>
  <conditionalFormatting sqref="B20:E35">
    <cfRule type="cellIs" dxfId="38" priority="8" stopIfTrue="1" operator="between">
      <formula>$L$10</formula>
      <formula>$L$11</formula>
    </cfRule>
    <cfRule type="cellIs" dxfId="37" priority="10" stopIfTrue="1" operator="notBetween">
      <formula>$L$10</formula>
      <formula>$L$11</formula>
    </cfRule>
  </conditionalFormatting>
  <conditionalFormatting sqref="B20:E21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AADE-8E66-47AC-B26A-BD6621225FA2}">
  <dimension ref="A1:AA35"/>
  <sheetViews>
    <sheetView workbookViewId="0">
      <selection activeCell="E6" sqref="E6"/>
    </sheetView>
  </sheetViews>
  <sheetFormatPr defaultColWidth="7.7109375" defaultRowHeight="12.75" x14ac:dyDescent="0.2"/>
  <cols>
    <col min="1" max="4" width="7.85546875" style="1" bestFit="1" customWidth="1"/>
    <col min="5" max="11" width="7.7109375" style="1"/>
    <col min="12" max="12" width="13.28515625" style="1" customWidth="1"/>
    <col min="13" max="16384" width="7.7109375" style="1"/>
  </cols>
  <sheetData>
    <row r="1" spans="1:27" x14ac:dyDescent="0.2">
      <c r="A1" s="117" t="s">
        <v>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</row>
    <row r="2" spans="1:27" ht="13.5" thickBot="1" x14ac:dyDescent="0.2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27" ht="13.5" thickBot="1" x14ac:dyDescent="0.25"/>
    <row r="4" spans="1:27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27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27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27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27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27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27" ht="16.5" hidden="1" customHeight="1" x14ac:dyDescent="0.2">
      <c r="L10" s="1">
        <f>K4-(K4*(L5/100))</f>
        <v>950</v>
      </c>
    </row>
    <row r="11" spans="1:27" hidden="1" x14ac:dyDescent="0.2">
      <c r="L11" s="1">
        <f>K4+(K4*(L5/100))</f>
        <v>1050</v>
      </c>
    </row>
    <row r="12" spans="1:27" hidden="1" x14ac:dyDescent="0.2"/>
    <row r="13" spans="1:27" s="4" customFormat="1" ht="12" hidden="1" x14ac:dyDescent="0.2">
      <c r="A13" s="2" t="s">
        <v>14</v>
      </c>
      <c r="B13" s="3">
        <v>550</v>
      </c>
      <c r="C13" s="3">
        <v>724</v>
      </c>
      <c r="D13" s="3">
        <v>1047</v>
      </c>
      <c r="E13" s="3">
        <v>1339</v>
      </c>
      <c r="F13" s="3"/>
      <c r="G13" s="3"/>
      <c r="H13" s="3"/>
      <c r="I13" s="3"/>
      <c r="J13" s="3"/>
      <c r="K13" s="3"/>
      <c r="L13" s="3"/>
      <c r="M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s="7" customFormat="1" ht="10.5" hidden="1" x14ac:dyDescent="0.15">
      <c r="A14" s="5" t="s">
        <v>0</v>
      </c>
      <c r="B14" s="6">
        <v>1.3186</v>
      </c>
      <c r="C14" s="6">
        <v>1.3238000000000001</v>
      </c>
      <c r="D14" s="6">
        <v>1.3337000000000001</v>
      </c>
      <c r="E14" s="6">
        <v>1.3432999999999999</v>
      </c>
      <c r="F14" s="6"/>
      <c r="G14" s="6"/>
      <c r="H14" s="6"/>
      <c r="I14" s="6"/>
      <c r="J14" s="6"/>
      <c r="K14" s="6"/>
      <c r="L14" s="6"/>
      <c r="M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idden="1" x14ac:dyDescent="0.2">
      <c r="A15" s="8"/>
      <c r="B15" s="9"/>
      <c r="C15" s="10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27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1" t="s">
        <v>3</v>
      </c>
      <c r="B17" s="90">
        <v>200</v>
      </c>
      <c r="C17" s="91"/>
      <c r="D17" s="91"/>
      <c r="E17" s="92"/>
      <c r="F17" s="12"/>
      <c r="G17" s="12"/>
      <c r="H17" s="12"/>
      <c r="I17" s="12"/>
      <c r="J17" s="12"/>
      <c r="K17" s="12"/>
      <c r="L17" s="12"/>
      <c r="M17" s="12"/>
    </row>
    <row r="18" spans="1:13" x14ac:dyDescent="0.2">
      <c r="A18" s="13" t="s">
        <v>4</v>
      </c>
      <c r="B18" s="14" t="s">
        <v>2</v>
      </c>
      <c r="C18" s="15">
        <v>22</v>
      </c>
      <c r="D18" s="15">
        <v>33</v>
      </c>
      <c r="E18" s="16">
        <v>44</v>
      </c>
      <c r="F18" s="17"/>
      <c r="G18" s="17"/>
      <c r="H18" s="17"/>
      <c r="I18" s="17"/>
      <c r="J18" s="17"/>
      <c r="K18" s="17"/>
      <c r="L18" s="17"/>
      <c r="M18" s="17"/>
    </row>
    <row r="19" spans="1:13" ht="13.5" thickBot="1" x14ac:dyDescent="0.25">
      <c r="A19" s="18" t="s">
        <v>5</v>
      </c>
      <c r="B19" s="19" t="s">
        <v>1</v>
      </c>
      <c r="C19" s="20" t="s">
        <v>1</v>
      </c>
      <c r="D19" s="20" t="s">
        <v>1</v>
      </c>
      <c r="E19" s="21" t="s">
        <v>1</v>
      </c>
      <c r="F19" s="17"/>
      <c r="G19" s="17"/>
      <c r="H19" s="17"/>
      <c r="I19" s="17"/>
      <c r="J19" s="17"/>
      <c r="K19" s="17"/>
      <c r="L19" s="17"/>
      <c r="M19" s="17"/>
    </row>
    <row r="20" spans="1:13" x14ac:dyDescent="0.2">
      <c r="A20" s="22">
        <v>400</v>
      </c>
      <c r="B20" s="23">
        <v>0</v>
      </c>
      <c r="C20" s="24">
        <v>0</v>
      </c>
      <c r="D20" s="24">
        <v>0</v>
      </c>
      <c r="E20" s="25">
        <v>0</v>
      </c>
      <c r="F20" s="26"/>
      <c r="G20" s="26"/>
      <c r="H20" s="26"/>
      <c r="I20" s="26"/>
      <c r="J20" s="26"/>
      <c r="K20" s="26"/>
      <c r="L20" s="26"/>
      <c r="M20" s="26"/>
    </row>
    <row r="21" spans="1:13" x14ac:dyDescent="0.2">
      <c r="A21" s="27">
        <v>500</v>
      </c>
      <c r="B21" s="28">
        <v>0</v>
      </c>
      <c r="C21" s="29">
        <v>0</v>
      </c>
      <c r="D21" s="29">
        <v>0</v>
      </c>
      <c r="E21" s="30">
        <v>0</v>
      </c>
      <c r="F21" s="26"/>
      <c r="G21" s="26"/>
      <c r="H21" s="26"/>
      <c r="I21" s="26"/>
      <c r="J21" s="26"/>
      <c r="K21" s="26"/>
      <c r="L21" s="26"/>
      <c r="M21" s="26"/>
    </row>
    <row r="22" spans="1:13" x14ac:dyDescent="0.2">
      <c r="A22" s="27">
        <v>600</v>
      </c>
      <c r="B22" s="28">
        <f>ROUND((B$13*($E$8/50)^B$14)*$A22/1000,0)</f>
        <v>168</v>
      </c>
      <c r="C22" s="29">
        <f t="shared" ref="C22:E35" si="0">ROUND((C$13*($E$8/50)^C$14)*$A22/1000,0)</f>
        <v>221</v>
      </c>
      <c r="D22" s="29">
        <f t="shared" si="0"/>
        <v>318</v>
      </c>
      <c r="E22" s="30">
        <f t="shared" si="0"/>
        <v>405</v>
      </c>
      <c r="F22" s="26"/>
      <c r="G22" s="26"/>
      <c r="H22" s="26"/>
      <c r="I22" s="26"/>
      <c r="J22" s="26"/>
      <c r="K22" s="26"/>
      <c r="L22" s="26"/>
      <c r="M22" s="26"/>
    </row>
    <row r="23" spans="1:13" x14ac:dyDescent="0.2">
      <c r="A23" s="27">
        <v>700</v>
      </c>
      <c r="B23" s="28">
        <f t="shared" ref="B23:B35" si="1">ROUND((B$13*($E$8/50)^B$14)*$A23/1000,0)</f>
        <v>196</v>
      </c>
      <c r="C23" s="29">
        <f t="shared" si="0"/>
        <v>258</v>
      </c>
      <c r="D23" s="29">
        <f t="shared" si="0"/>
        <v>371</v>
      </c>
      <c r="E23" s="30">
        <f t="shared" si="0"/>
        <v>472</v>
      </c>
      <c r="F23" s="26"/>
      <c r="G23" s="26"/>
      <c r="H23" s="26"/>
      <c r="I23" s="26"/>
      <c r="J23" s="26"/>
      <c r="K23" s="26"/>
      <c r="L23" s="26"/>
      <c r="M23" s="26"/>
    </row>
    <row r="24" spans="1:13" x14ac:dyDescent="0.2">
      <c r="A24" s="27">
        <v>800</v>
      </c>
      <c r="B24" s="28">
        <f t="shared" si="1"/>
        <v>224</v>
      </c>
      <c r="C24" s="29">
        <f t="shared" si="0"/>
        <v>295</v>
      </c>
      <c r="D24" s="29">
        <f t="shared" si="0"/>
        <v>424</v>
      </c>
      <c r="E24" s="30">
        <f t="shared" si="0"/>
        <v>539</v>
      </c>
      <c r="F24" s="26"/>
      <c r="G24" s="26"/>
      <c r="H24" s="26"/>
      <c r="I24" s="26"/>
      <c r="J24" s="26"/>
      <c r="K24" s="26"/>
      <c r="L24" s="26"/>
      <c r="M24" s="26"/>
    </row>
    <row r="25" spans="1:13" x14ac:dyDescent="0.2">
      <c r="A25" s="27">
        <v>900</v>
      </c>
      <c r="B25" s="28">
        <f t="shared" si="1"/>
        <v>252</v>
      </c>
      <c r="C25" s="29">
        <f t="shared" si="0"/>
        <v>331</v>
      </c>
      <c r="D25" s="29">
        <f t="shared" si="0"/>
        <v>477</v>
      </c>
      <c r="E25" s="30">
        <f t="shared" si="0"/>
        <v>607</v>
      </c>
      <c r="F25" s="26"/>
      <c r="G25" s="26"/>
      <c r="H25" s="26"/>
      <c r="I25" s="26"/>
      <c r="J25" s="26"/>
      <c r="K25" s="26"/>
      <c r="L25" s="26"/>
      <c r="M25" s="26"/>
    </row>
    <row r="26" spans="1:13" x14ac:dyDescent="0.2">
      <c r="A26" s="27">
        <v>1000</v>
      </c>
      <c r="B26" s="28">
        <f t="shared" si="1"/>
        <v>280</v>
      </c>
      <c r="C26" s="29">
        <f t="shared" si="0"/>
        <v>368</v>
      </c>
      <c r="D26" s="29">
        <f t="shared" si="0"/>
        <v>530</v>
      </c>
      <c r="E26" s="30">
        <f t="shared" si="0"/>
        <v>674</v>
      </c>
      <c r="F26" s="26"/>
      <c r="G26" s="26"/>
      <c r="H26" s="26"/>
      <c r="I26" s="26"/>
      <c r="J26" s="26"/>
      <c r="K26" s="26"/>
      <c r="L26" s="26"/>
      <c r="M26" s="26"/>
    </row>
    <row r="27" spans="1:13" x14ac:dyDescent="0.2">
      <c r="A27" s="27">
        <v>1100</v>
      </c>
      <c r="B27" s="28">
        <f t="shared" si="1"/>
        <v>308</v>
      </c>
      <c r="C27" s="29">
        <f t="shared" si="0"/>
        <v>405</v>
      </c>
      <c r="D27" s="29">
        <f t="shared" si="0"/>
        <v>583</v>
      </c>
      <c r="E27" s="30">
        <f t="shared" si="0"/>
        <v>742</v>
      </c>
      <c r="F27" s="26"/>
      <c r="G27" s="26"/>
      <c r="H27" s="26"/>
      <c r="I27" s="26"/>
      <c r="J27" s="26"/>
      <c r="K27" s="26"/>
      <c r="L27" s="26"/>
      <c r="M27" s="26"/>
    </row>
    <row r="28" spans="1:13" x14ac:dyDescent="0.2">
      <c r="A28" s="27">
        <v>1200</v>
      </c>
      <c r="B28" s="28">
        <f t="shared" si="1"/>
        <v>337</v>
      </c>
      <c r="C28" s="29">
        <f t="shared" si="0"/>
        <v>442</v>
      </c>
      <c r="D28" s="29">
        <f t="shared" si="0"/>
        <v>636</v>
      </c>
      <c r="E28" s="30">
        <f t="shared" si="0"/>
        <v>809</v>
      </c>
      <c r="F28" s="26"/>
      <c r="G28" s="26"/>
      <c r="H28" s="26"/>
      <c r="I28" s="26"/>
      <c r="J28" s="26"/>
      <c r="K28" s="26"/>
      <c r="L28" s="26"/>
      <c r="M28" s="26"/>
    </row>
    <row r="29" spans="1:13" x14ac:dyDescent="0.2">
      <c r="A29" s="27">
        <v>1400</v>
      </c>
      <c r="B29" s="28">
        <f t="shared" si="1"/>
        <v>393</v>
      </c>
      <c r="C29" s="29">
        <f t="shared" si="0"/>
        <v>515</v>
      </c>
      <c r="D29" s="29">
        <f t="shared" si="0"/>
        <v>742</v>
      </c>
      <c r="E29" s="30">
        <f t="shared" si="0"/>
        <v>944</v>
      </c>
      <c r="F29" s="26"/>
      <c r="G29" s="26"/>
      <c r="H29" s="26"/>
      <c r="I29" s="26"/>
      <c r="J29" s="26"/>
      <c r="K29" s="26"/>
      <c r="L29" s="26"/>
      <c r="M29" s="26"/>
    </row>
    <row r="30" spans="1:13" x14ac:dyDescent="0.2">
      <c r="A30" s="27">
        <v>1600</v>
      </c>
      <c r="B30" s="28">
        <f t="shared" si="1"/>
        <v>449</v>
      </c>
      <c r="C30" s="29">
        <f t="shared" si="0"/>
        <v>589</v>
      </c>
      <c r="D30" s="29">
        <f t="shared" si="0"/>
        <v>848</v>
      </c>
      <c r="E30" s="30">
        <f t="shared" si="0"/>
        <v>1079</v>
      </c>
      <c r="F30" s="26"/>
      <c r="G30" s="26"/>
      <c r="H30" s="26"/>
      <c r="I30" s="26"/>
      <c r="J30" s="26"/>
      <c r="K30" s="26"/>
      <c r="L30" s="26"/>
      <c r="M30" s="26"/>
    </row>
    <row r="31" spans="1:13" x14ac:dyDescent="0.2">
      <c r="A31" s="27">
        <v>1800</v>
      </c>
      <c r="B31" s="28">
        <f t="shared" si="1"/>
        <v>505</v>
      </c>
      <c r="C31" s="29">
        <f t="shared" si="0"/>
        <v>663</v>
      </c>
      <c r="D31" s="29">
        <f t="shared" si="0"/>
        <v>954</v>
      </c>
      <c r="E31" s="30">
        <f t="shared" si="0"/>
        <v>1214</v>
      </c>
      <c r="F31" s="26"/>
      <c r="G31" s="26"/>
      <c r="H31" s="26"/>
      <c r="I31" s="26"/>
      <c r="J31" s="26"/>
      <c r="K31" s="26"/>
      <c r="L31" s="26"/>
      <c r="M31" s="26"/>
    </row>
    <row r="32" spans="1:13" x14ac:dyDescent="0.2">
      <c r="A32" s="27">
        <v>2000</v>
      </c>
      <c r="B32" s="28">
        <f t="shared" si="1"/>
        <v>561</v>
      </c>
      <c r="C32" s="29">
        <f t="shared" si="0"/>
        <v>736</v>
      </c>
      <c r="D32" s="29">
        <f t="shared" si="0"/>
        <v>1059</v>
      </c>
      <c r="E32" s="30">
        <f t="shared" si="0"/>
        <v>1348</v>
      </c>
      <c r="F32" s="26"/>
      <c r="G32" s="26"/>
      <c r="H32" s="26"/>
      <c r="I32" s="26"/>
      <c r="J32" s="26"/>
      <c r="K32" s="26"/>
      <c r="L32" s="26"/>
      <c r="M32" s="26"/>
    </row>
    <row r="33" spans="1:13" x14ac:dyDescent="0.2">
      <c r="A33" s="27">
        <v>2300</v>
      </c>
      <c r="B33" s="28">
        <f t="shared" si="1"/>
        <v>645</v>
      </c>
      <c r="C33" s="29">
        <f t="shared" si="0"/>
        <v>847</v>
      </c>
      <c r="D33" s="29">
        <f t="shared" si="0"/>
        <v>1218</v>
      </c>
      <c r="E33" s="30">
        <f t="shared" si="0"/>
        <v>1551</v>
      </c>
      <c r="F33" s="26"/>
      <c r="G33" s="26"/>
      <c r="H33" s="26"/>
      <c r="I33" s="26"/>
      <c r="J33" s="26"/>
      <c r="K33" s="26"/>
      <c r="L33" s="26"/>
      <c r="M33" s="26"/>
    </row>
    <row r="34" spans="1:13" x14ac:dyDescent="0.2">
      <c r="A34" s="27">
        <v>2600</v>
      </c>
      <c r="B34" s="28">
        <f t="shared" si="1"/>
        <v>729</v>
      </c>
      <c r="C34" s="29">
        <f t="shared" si="0"/>
        <v>957</v>
      </c>
      <c r="D34" s="29">
        <f t="shared" si="0"/>
        <v>1377</v>
      </c>
      <c r="E34" s="30">
        <f t="shared" si="0"/>
        <v>1753</v>
      </c>
      <c r="F34" s="26"/>
      <c r="G34" s="26"/>
      <c r="H34" s="26"/>
      <c r="I34" s="26"/>
      <c r="J34" s="26"/>
      <c r="K34" s="26"/>
      <c r="L34" s="26"/>
      <c r="M34" s="26"/>
    </row>
    <row r="35" spans="1:13" ht="13.5" thickBot="1" x14ac:dyDescent="0.25">
      <c r="A35" s="31">
        <v>3000</v>
      </c>
      <c r="B35" s="32">
        <f t="shared" si="1"/>
        <v>841</v>
      </c>
      <c r="C35" s="33">
        <f t="shared" si="0"/>
        <v>1105</v>
      </c>
      <c r="D35" s="33">
        <f t="shared" si="0"/>
        <v>1589</v>
      </c>
      <c r="E35" s="34">
        <f t="shared" si="0"/>
        <v>2023</v>
      </c>
      <c r="F35" s="26"/>
      <c r="G35" s="26"/>
      <c r="H35" s="26"/>
      <c r="I35" s="26"/>
      <c r="J35" s="26"/>
      <c r="K35" s="26"/>
      <c r="L35" s="26"/>
      <c r="M35" s="26"/>
    </row>
  </sheetData>
  <sheetProtection algorithmName="SHA-512" hashValue="061Mi3l06U3k48IIG0rFrQvlgc8kUmbAV46LNdqL86sa+71Fe6bN1znBFA2TBsSkCUKJbwqy61JWUat1bjhdTQ==" saltValue="zJ9kDPxpG53ePmGAQ+2gWw==" spinCount="100000" sheet="1" objects="1" scenarios="1"/>
  <mergeCells count="13">
    <mergeCell ref="B17:E17"/>
    <mergeCell ref="A1:M2"/>
    <mergeCell ref="A4:D4"/>
    <mergeCell ref="A5:D5"/>
    <mergeCell ref="H5:K5"/>
    <mergeCell ref="A6:D6"/>
    <mergeCell ref="H4:J4"/>
    <mergeCell ref="K4:L4"/>
    <mergeCell ref="A7:D7"/>
    <mergeCell ref="A8:D8"/>
    <mergeCell ref="H8:M8"/>
    <mergeCell ref="A9:D9"/>
    <mergeCell ref="H9:M9"/>
  </mergeCells>
  <conditionalFormatting sqref="B20:E35">
    <cfRule type="cellIs" dxfId="35" priority="2" stopIfTrue="1" operator="between">
      <formula>$L$10</formula>
      <formula>$L$11</formula>
    </cfRule>
    <cfRule type="cellIs" dxfId="34" priority="3" stopIfTrue="1" operator="notBetween">
      <formula>$L$10</formula>
      <formula>$L$11</formula>
    </cfRule>
  </conditionalFormatting>
  <conditionalFormatting sqref="B20:E21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71A5-BA0E-49BC-9C01-9C26D81D0B94}">
  <dimension ref="A1:AA35"/>
  <sheetViews>
    <sheetView workbookViewId="0">
      <selection activeCell="E6" sqref="E6"/>
    </sheetView>
  </sheetViews>
  <sheetFormatPr defaultColWidth="7.7109375" defaultRowHeight="12.75" x14ac:dyDescent="0.2"/>
  <cols>
    <col min="1" max="4" width="7.85546875" style="1" bestFit="1" customWidth="1"/>
    <col min="5" max="11" width="7.7109375" style="1"/>
    <col min="12" max="12" width="13.28515625" style="1" customWidth="1"/>
    <col min="13" max="16384" width="7.7109375" style="1"/>
  </cols>
  <sheetData>
    <row r="1" spans="1:27" x14ac:dyDescent="0.2">
      <c r="A1" s="117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</row>
    <row r="2" spans="1:27" ht="13.5" thickBot="1" x14ac:dyDescent="0.2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27" ht="13.5" thickBot="1" x14ac:dyDescent="0.25"/>
    <row r="4" spans="1:27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27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27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27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27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27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27" ht="16.5" hidden="1" customHeight="1" x14ac:dyDescent="0.2">
      <c r="L10" s="1">
        <f>K4-(K4*(L5/100))</f>
        <v>950</v>
      </c>
    </row>
    <row r="11" spans="1:27" hidden="1" x14ac:dyDescent="0.2">
      <c r="L11" s="1">
        <f>K4+(K4*(L5/100))</f>
        <v>1050</v>
      </c>
    </row>
    <row r="12" spans="1:27" hidden="1" x14ac:dyDescent="0.2"/>
    <row r="13" spans="1:27" s="4" customFormat="1" ht="12" hidden="1" x14ac:dyDescent="0.2">
      <c r="A13" s="2" t="s">
        <v>14</v>
      </c>
      <c r="B13" s="3">
        <v>537</v>
      </c>
      <c r="C13" s="3">
        <v>717</v>
      </c>
      <c r="D13" s="3">
        <v>996</v>
      </c>
      <c r="E13" s="3">
        <v>1321</v>
      </c>
      <c r="F13" s="3"/>
      <c r="G13" s="3"/>
      <c r="H13" s="3"/>
      <c r="I13" s="3"/>
      <c r="J13" s="3"/>
      <c r="K13" s="3"/>
      <c r="L13" s="3"/>
      <c r="M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s="7" customFormat="1" ht="10.5" hidden="1" x14ac:dyDescent="0.15">
      <c r="A14" s="5" t="s">
        <v>0</v>
      </c>
      <c r="B14" s="6">
        <v>1.3136000000000001</v>
      </c>
      <c r="C14" s="6">
        <v>1.3176000000000001</v>
      </c>
      <c r="D14" s="6">
        <v>1.3458000000000001</v>
      </c>
      <c r="E14" s="6">
        <v>1.3395999999999999</v>
      </c>
      <c r="F14" s="6"/>
      <c r="G14" s="6"/>
      <c r="H14" s="6"/>
      <c r="I14" s="6"/>
      <c r="J14" s="6"/>
      <c r="K14" s="6"/>
      <c r="L14" s="6"/>
      <c r="M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idden="1" x14ac:dyDescent="0.2">
      <c r="A15" s="8"/>
      <c r="B15" s="9"/>
      <c r="C15" s="10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27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1" t="s">
        <v>3</v>
      </c>
      <c r="B17" s="90">
        <v>200</v>
      </c>
      <c r="C17" s="91"/>
      <c r="D17" s="91"/>
      <c r="E17" s="92"/>
      <c r="F17" s="12"/>
      <c r="G17" s="12"/>
      <c r="H17" s="12"/>
      <c r="I17" s="12"/>
      <c r="J17" s="12"/>
      <c r="K17" s="12"/>
      <c r="L17" s="12"/>
      <c r="M17" s="12"/>
    </row>
    <row r="18" spans="1:13" x14ac:dyDescent="0.2">
      <c r="A18" s="13" t="s">
        <v>4</v>
      </c>
      <c r="B18" s="14" t="s">
        <v>2</v>
      </c>
      <c r="C18" s="15">
        <v>22</v>
      </c>
      <c r="D18" s="15">
        <v>33</v>
      </c>
      <c r="E18" s="16">
        <v>44</v>
      </c>
      <c r="F18" s="17"/>
      <c r="G18" s="17"/>
      <c r="H18" s="17"/>
      <c r="I18" s="17"/>
      <c r="J18" s="17"/>
      <c r="K18" s="17"/>
      <c r="L18" s="17"/>
      <c r="M18" s="17"/>
    </row>
    <row r="19" spans="1:13" ht="13.5" thickBot="1" x14ac:dyDescent="0.25">
      <c r="A19" s="18" t="s">
        <v>5</v>
      </c>
      <c r="B19" s="19" t="s">
        <v>1</v>
      </c>
      <c r="C19" s="20" t="s">
        <v>1</v>
      </c>
      <c r="D19" s="20" t="s">
        <v>1</v>
      </c>
      <c r="E19" s="21" t="s">
        <v>1</v>
      </c>
      <c r="F19" s="17"/>
      <c r="G19" s="17"/>
      <c r="H19" s="17"/>
      <c r="I19" s="17"/>
      <c r="J19" s="17"/>
      <c r="K19" s="17"/>
      <c r="L19" s="17"/>
      <c r="M19" s="17"/>
    </row>
    <row r="20" spans="1:13" x14ac:dyDescent="0.2">
      <c r="A20" s="22">
        <v>400</v>
      </c>
      <c r="B20" s="23">
        <v>0</v>
      </c>
      <c r="C20" s="24">
        <v>0</v>
      </c>
      <c r="D20" s="24">
        <v>0</v>
      </c>
      <c r="E20" s="25">
        <v>0</v>
      </c>
      <c r="F20" s="26"/>
      <c r="G20" s="26"/>
      <c r="H20" s="26"/>
      <c r="I20" s="26"/>
      <c r="J20" s="26"/>
      <c r="K20" s="26"/>
      <c r="L20" s="26"/>
      <c r="M20" s="26"/>
    </row>
    <row r="21" spans="1:13" x14ac:dyDescent="0.2">
      <c r="A21" s="27">
        <v>500</v>
      </c>
      <c r="B21" s="28">
        <v>0</v>
      </c>
      <c r="C21" s="29">
        <v>0</v>
      </c>
      <c r="D21" s="29">
        <v>0</v>
      </c>
      <c r="E21" s="30">
        <v>0</v>
      </c>
      <c r="F21" s="26"/>
      <c r="G21" s="26"/>
      <c r="H21" s="26"/>
      <c r="I21" s="26"/>
      <c r="J21" s="26"/>
      <c r="K21" s="26"/>
      <c r="L21" s="26"/>
      <c r="M21" s="26"/>
    </row>
    <row r="22" spans="1:13" x14ac:dyDescent="0.2">
      <c r="A22" s="27">
        <v>600</v>
      </c>
      <c r="B22" s="28">
        <f>ROUND((B$13*($E$8/50)^B$14)*$A22/1000,0)</f>
        <v>165</v>
      </c>
      <c r="C22" s="29">
        <f t="shared" ref="C22:E35" si="0">ROUND((C$13*($E$8/50)^C$14)*$A22/1000,0)</f>
        <v>219</v>
      </c>
      <c r="D22" s="29">
        <f t="shared" si="0"/>
        <v>301</v>
      </c>
      <c r="E22" s="30">
        <f t="shared" si="0"/>
        <v>400</v>
      </c>
      <c r="F22" s="26"/>
      <c r="G22" s="26"/>
      <c r="H22" s="26"/>
      <c r="I22" s="26"/>
      <c r="J22" s="26"/>
      <c r="K22" s="26"/>
      <c r="L22" s="26"/>
      <c r="M22" s="26"/>
    </row>
    <row r="23" spans="1:13" x14ac:dyDescent="0.2">
      <c r="A23" s="27">
        <v>700</v>
      </c>
      <c r="B23" s="28">
        <f t="shared" ref="B23:B35" si="1">ROUND((B$13*($E$8/50)^B$14)*$A23/1000,0)</f>
        <v>192</v>
      </c>
      <c r="C23" s="29">
        <f t="shared" si="0"/>
        <v>256</v>
      </c>
      <c r="D23" s="29">
        <f t="shared" si="0"/>
        <v>351</v>
      </c>
      <c r="E23" s="30">
        <f t="shared" si="0"/>
        <v>466</v>
      </c>
      <c r="F23" s="26"/>
      <c r="G23" s="26"/>
      <c r="H23" s="26"/>
      <c r="I23" s="26"/>
      <c r="J23" s="26"/>
      <c r="K23" s="26"/>
      <c r="L23" s="26"/>
      <c r="M23" s="26"/>
    </row>
    <row r="24" spans="1:13" x14ac:dyDescent="0.2">
      <c r="A24" s="27">
        <v>800</v>
      </c>
      <c r="B24" s="28">
        <f t="shared" si="1"/>
        <v>220</v>
      </c>
      <c r="C24" s="29">
        <f t="shared" si="0"/>
        <v>293</v>
      </c>
      <c r="D24" s="29">
        <f t="shared" si="0"/>
        <v>401</v>
      </c>
      <c r="E24" s="30">
        <f t="shared" si="0"/>
        <v>533</v>
      </c>
      <c r="F24" s="26"/>
      <c r="G24" s="26"/>
      <c r="H24" s="26"/>
      <c r="I24" s="26"/>
      <c r="J24" s="26"/>
      <c r="K24" s="26"/>
      <c r="L24" s="26"/>
      <c r="M24" s="26"/>
    </row>
    <row r="25" spans="1:13" x14ac:dyDescent="0.2">
      <c r="A25" s="27">
        <v>900</v>
      </c>
      <c r="B25" s="28">
        <f t="shared" si="1"/>
        <v>247</v>
      </c>
      <c r="C25" s="29">
        <f t="shared" si="0"/>
        <v>329</v>
      </c>
      <c r="D25" s="29">
        <f t="shared" si="0"/>
        <v>451</v>
      </c>
      <c r="E25" s="30">
        <f t="shared" si="0"/>
        <v>600</v>
      </c>
      <c r="F25" s="26"/>
      <c r="G25" s="26"/>
      <c r="H25" s="26"/>
      <c r="I25" s="26"/>
      <c r="J25" s="26"/>
      <c r="K25" s="26"/>
      <c r="L25" s="26"/>
      <c r="M25" s="26"/>
    </row>
    <row r="26" spans="1:13" x14ac:dyDescent="0.2">
      <c r="A26" s="27">
        <v>1000</v>
      </c>
      <c r="B26" s="28">
        <f t="shared" si="1"/>
        <v>275</v>
      </c>
      <c r="C26" s="29">
        <f t="shared" si="0"/>
        <v>366</v>
      </c>
      <c r="D26" s="29">
        <f t="shared" si="0"/>
        <v>501</v>
      </c>
      <c r="E26" s="30">
        <f t="shared" si="0"/>
        <v>666</v>
      </c>
      <c r="F26" s="26"/>
      <c r="G26" s="26"/>
      <c r="H26" s="26"/>
      <c r="I26" s="26"/>
      <c r="J26" s="26"/>
      <c r="K26" s="26"/>
      <c r="L26" s="26"/>
      <c r="M26" s="26"/>
    </row>
    <row r="27" spans="1:13" x14ac:dyDescent="0.2">
      <c r="A27" s="27">
        <v>1100</v>
      </c>
      <c r="B27" s="28">
        <f t="shared" si="1"/>
        <v>302</v>
      </c>
      <c r="C27" s="29">
        <f t="shared" si="0"/>
        <v>402</v>
      </c>
      <c r="D27" s="29">
        <f t="shared" si="0"/>
        <v>551</v>
      </c>
      <c r="E27" s="30">
        <f t="shared" si="0"/>
        <v>733</v>
      </c>
      <c r="F27" s="26"/>
      <c r="G27" s="26"/>
      <c r="H27" s="26"/>
      <c r="I27" s="26"/>
      <c r="J27" s="26"/>
      <c r="K27" s="26"/>
      <c r="L27" s="26"/>
      <c r="M27" s="26"/>
    </row>
    <row r="28" spans="1:13" x14ac:dyDescent="0.2">
      <c r="A28" s="27">
        <v>1200</v>
      </c>
      <c r="B28" s="28">
        <f t="shared" si="1"/>
        <v>329</v>
      </c>
      <c r="C28" s="29">
        <f t="shared" si="0"/>
        <v>439</v>
      </c>
      <c r="D28" s="29">
        <f t="shared" si="0"/>
        <v>601</v>
      </c>
      <c r="E28" s="30">
        <f t="shared" si="0"/>
        <v>800</v>
      </c>
      <c r="F28" s="26"/>
      <c r="G28" s="26"/>
      <c r="H28" s="26"/>
      <c r="I28" s="26"/>
      <c r="J28" s="26"/>
      <c r="K28" s="26"/>
      <c r="L28" s="26"/>
      <c r="M28" s="26"/>
    </row>
    <row r="29" spans="1:13" x14ac:dyDescent="0.2">
      <c r="A29" s="27">
        <v>1400</v>
      </c>
      <c r="B29" s="28">
        <f t="shared" si="1"/>
        <v>384</v>
      </c>
      <c r="C29" s="29">
        <f t="shared" si="0"/>
        <v>512</v>
      </c>
      <c r="D29" s="29">
        <f t="shared" si="0"/>
        <v>701</v>
      </c>
      <c r="E29" s="30">
        <f t="shared" si="0"/>
        <v>933</v>
      </c>
      <c r="F29" s="26"/>
      <c r="G29" s="26"/>
      <c r="H29" s="26"/>
      <c r="I29" s="26"/>
      <c r="J29" s="26"/>
      <c r="K29" s="26"/>
      <c r="L29" s="26"/>
      <c r="M29" s="26"/>
    </row>
    <row r="30" spans="1:13" x14ac:dyDescent="0.2">
      <c r="A30" s="27">
        <v>1600</v>
      </c>
      <c r="B30" s="28">
        <f t="shared" si="1"/>
        <v>439</v>
      </c>
      <c r="C30" s="29">
        <f t="shared" si="0"/>
        <v>585</v>
      </c>
      <c r="D30" s="29">
        <f t="shared" si="0"/>
        <v>801</v>
      </c>
      <c r="E30" s="30">
        <f t="shared" si="0"/>
        <v>1066</v>
      </c>
      <c r="F30" s="26"/>
      <c r="G30" s="26"/>
      <c r="H30" s="26"/>
      <c r="I30" s="26"/>
      <c r="J30" s="26"/>
      <c r="K30" s="26"/>
      <c r="L30" s="26"/>
      <c r="M30" s="26"/>
    </row>
    <row r="31" spans="1:13" x14ac:dyDescent="0.2">
      <c r="A31" s="27">
        <v>1800</v>
      </c>
      <c r="B31" s="28">
        <f t="shared" si="1"/>
        <v>494</v>
      </c>
      <c r="C31" s="29">
        <f t="shared" si="0"/>
        <v>658</v>
      </c>
      <c r="D31" s="29">
        <f t="shared" si="0"/>
        <v>902</v>
      </c>
      <c r="E31" s="30">
        <f t="shared" si="0"/>
        <v>1199</v>
      </c>
      <c r="F31" s="26"/>
      <c r="G31" s="26"/>
      <c r="H31" s="26"/>
      <c r="I31" s="26"/>
      <c r="J31" s="26"/>
      <c r="K31" s="26"/>
      <c r="L31" s="26"/>
      <c r="M31" s="26"/>
    </row>
    <row r="32" spans="1:13" x14ac:dyDescent="0.2">
      <c r="A32" s="27">
        <v>2000</v>
      </c>
      <c r="B32" s="28">
        <f t="shared" si="1"/>
        <v>549</v>
      </c>
      <c r="C32" s="29">
        <f t="shared" si="0"/>
        <v>732</v>
      </c>
      <c r="D32" s="29">
        <f t="shared" si="0"/>
        <v>1002</v>
      </c>
      <c r="E32" s="30">
        <f t="shared" si="0"/>
        <v>1333</v>
      </c>
      <c r="F32" s="26"/>
      <c r="G32" s="26"/>
      <c r="H32" s="26"/>
      <c r="I32" s="26"/>
      <c r="J32" s="26"/>
      <c r="K32" s="26"/>
      <c r="L32" s="26"/>
      <c r="M32" s="26"/>
    </row>
    <row r="33" spans="1:13" x14ac:dyDescent="0.2">
      <c r="A33" s="27">
        <v>2300</v>
      </c>
      <c r="B33" s="28">
        <f t="shared" si="1"/>
        <v>631</v>
      </c>
      <c r="C33" s="29">
        <f t="shared" si="0"/>
        <v>841</v>
      </c>
      <c r="D33" s="29">
        <f t="shared" si="0"/>
        <v>1152</v>
      </c>
      <c r="E33" s="30">
        <f t="shared" si="0"/>
        <v>1533</v>
      </c>
      <c r="F33" s="26"/>
      <c r="G33" s="26"/>
      <c r="H33" s="26"/>
      <c r="I33" s="26"/>
      <c r="J33" s="26"/>
      <c r="K33" s="26"/>
      <c r="L33" s="26"/>
      <c r="M33" s="26"/>
    </row>
    <row r="34" spans="1:13" x14ac:dyDescent="0.2">
      <c r="A34" s="27">
        <v>2600</v>
      </c>
      <c r="B34" s="28">
        <f t="shared" si="1"/>
        <v>714</v>
      </c>
      <c r="C34" s="29">
        <f t="shared" si="0"/>
        <v>951</v>
      </c>
      <c r="D34" s="29">
        <f t="shared" si="0"/>
        <v>1302</v>
      </c>
      <c r="E34" s="30">
        <f t="shared" si="0"/>
        <v>1733</v>
      </c>
      <c r="F34" s="26"/>
      <c r="G34" s="26"/>
      <c r="H34" s="26"/>
      <c r="I34" s="26"/>
      <c r="J34" s="26"/>
      <c r="K34" s="26"/>
      <c r="L34" s="26"/>
      <c r="M34" s="26"/>
    </row>
    <row r="35" spans="1:13" ht="13.5" thickBot="1" x14ac:dyDescent="0.25">
      <c r="A35" s="31">
        <v>3000</v>
      </c>
      <c r="B35" s="32">
        <f t="shared" si="1"/>
        <v>824</v>
      </c>
      <c r="C35" s="33">
        <f t="shared" si="0"/>
        <v>1097</v>
      </c>
      <c r="D35" s="33">
        <f t="shared" si="0"/>
        <v>1503</v>
      </c>
      <c r="E35" s="34">
        <f t="shared" si="0"/>
        <v>1999</v>
      </c>
      <c r="F35" s="26"/>
      <c r="G35" s="26"/>
      <c r="H35" s="26"/>
      <c r="I35" s="26"/>
      <c r="J35" s="26"/>
      <c r="K35" s="26"/>
      <c r="L35" s="26"/>
      <c r="M35" s="26"/>
    </row>
  </sheetData>
  <sheetProtection algorithmName="SHA-512" hashValue="afE11OSpFsjCf9rt899ZzsW4DIFznWStH6rvzKScok4K0hdjFVRZsI1k0csMxLYNhCShXJ5Lj5NcSHWctDDuhQ==" saltValue="jBJp6OWx7EFxQKKWGhhpBA==" spinCount="100000" sheet="1" objects="1" scenarios="1"/>
  <mergeCells count="13">
    <mergeCell ref="B17:E17"/>
    <mergeCell ref="A1:M2"/>
    <mergeCell ref="A4:D4"/>
    <mergeCell ref="A5:D5"/>
    <mergeCell ref="H5:K5"/>
    <mergeCell ref="A6:D6"/>
    <mergeCell ref="H4:J4"/>
    <mergeCell ref="K4:L4"/>
    <mergeCell ref="A7:D7"/>
    <mergeCell ref="A8:D8"/>
    <mergeCell ref="H8:M8"/>
    <mergeCell ref="A9:D9"/>
    <mergeCell ref="H9:M9"/>
  </mergeCells>
  <conditionalFormatting sqref="B20:E35">
    <cfRule type="cellIs" dxfId="32" priority="2" stopIfTrue="1" operator="between">
      <formula>$L$10</formula>
      <formula>$L$11</formula>
    </cfRule>
    <cfRule type="cellIs" dxfId="31" priority="3" stopIfTrue="1" operator="notBetween">
      <formula>$L$10</formula>
      <formula>$L$11</formula>
    </cfRule>
  </conditionalFormatting>
  <conditionalFormatting sqref="B20:E21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6DFD-D478-4D30-9762-1A93D11D9945}">
  <dimension ref="A1:Q30"/>
  <sheetViews>
    <sheetView workbookViewId="0">
      <selection sqref="A1:M2"/>
    </sheetView>
  </sheetViews>
  <sheetFormatPr defaultColWidth="7.7109375" defaultRowHeight="12.75" x14ac:dyDescent="0.2"/>
  <cols>
    <col min="1" max="4" width="7.85546875" style="1" bestFit="1" customWidth="1"/>
    <col min="5" max="16384" width="7.7109375" style="1"/>
  </cols>
  <sheetData>
    <row r="1" spans="1:17" x14ac:dyDescent="0.2">
      <c r="A1" s="94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65" t="str">
        <f>IF(A1="Kos H",1,)&amp;IF(A1="Faro H",2,)</f>
        <v>1</v>
      </c>
      <c r="O1" s="66" t="s">
        <v>34</v>
      </c>
      <c r="P1" s="64"/>
    </row>
    <row r="2" spans="1:17" ht="13.5" thickBo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65"/>
      <c r="O2" s="65" t="s">
        <v>35</v>
      </c>
    </row>
    <row r="3" spans="1:17" ht="13.5" thickBot="1" x14ac:dyDescent="0.25">
      <c r="N3" s="65"/>
      <c r="O3" s="65" t="s">
        <v>21</v>
      </c>
    </row>
    <row r="4" spans="1:17" ht="25.5" thickBot="1" x14ac:dyDescent="0.25">
      <c r="A4" s="100" t="s">
        <v>9</v>
      </c>
      <c r="B4" s="101"/>
      <c r="C4" s="101"/>
      <c r="D4" s="102"/>
      <c r="E4" s="35">
        <v>55</v>
      </c>
      <c r="F4" s="36" t="s">
        <v>6</v>
      </c>
      <c r="G4" s="37"/>
      <c r="H4" s="103" t="s">
        <v>13</v>
      </c>
      <c r="I4" s="104"/>
      <c r="J4" s="105"/>
      <c r="K4" s="114">
        <v>1000</v>
      </c>
      <c r="L4" s="115"/>
      <c r="M4" s="38" t="s">
        <v>7</v>
      </c>
    </row>
    <row r="5" spans="1:17" ht="25.5" thickBot="1" x14ac:dyDescent="0.25">
      <c r="A5" s="100" t="s">
        <v>10</v>
      </c>
      <c r="B5" s="101"/>
      <c r="C5" s="101"/>
      <c r="D5" s="102"/>
      <c r="E5" s="39">
        <v>45</v>
      </c>
      <c r="F5" s="36" t="s">
        <v>6</v>
      </c>
      <c r="G5" s="37"/>
      <c r="H5" s="103" t="s">
        <v>12</v>
      </c>
      <c r="I5" s="104"/>
      <c r="J5" s="104"/>
      <c r="K5" s="105"/>
      <c r="L5" s="50">
        <v>5</v>
      </c>
      <c r="M5" s="38" t="s">
        <v>8</v>
      </c>
    </row>
    <row r="6" spans="1:17" ht="25.5" thickBot="1" x14ac:dyDescent="0.25">
      <c r="A6" s="100" t="s">
        <v>11</v>
      </c>
      <c r="B6" s="101"/>
      <c r="C6" s="101"/>
      <c r="D6" s="102"/>
      <c r="E6" s="40">
        <v>20</v>
      </c>
      <c r="F6" s="36" t="s">
        <v>6</v>
      </c>
      <c r="G6" s="37"/>
      <c r="H6" s="37"/>
      <c r="I6" s="37"/>
      <c r="J6" s="37"/>
      <c r="K6" s="37"/>
      <c r="L6" s="37"/>
      <c r="M6" s="37"/>
    </row>
    <row r="7" spans="1:17" ht="25.5" thickBot="1" x14ac:dyDescent="0.25">
      <c r="A7" s="106"/>
      <c r="B7" s="106"/>
      <c r="C7" s="106"/>
      <c r="D7" s="106"/>
      <c r="E7" s="41"/>
      <c r="F7" s="36"/>
      <c r="G7" s="37"/>
      <c r="H7" s="37"/>
      <c r="I7" s="37"/>
      <c r="J7" s="37"/>
      <c r="K7" s="37"/>
      <c r="L7" s="37"/>
      <c r="M7" s="37"/>
    </row>
    <row r="8" spans="1:17" ht="25.5" thickBot="1" x14ac:dyDescent="0.25">
      <c r="A8" s="100" t="s">
        <v>17</v>
      </c>
      <c r="B8" s="101"/>
      <c r="C8" s="101"/>
      <c r="D8" s="102"/>
      <c r="E8" s="62">
        <f>IF(E9&lt;0.7,(E$4-E$5)/(LN((E$4-E$6)/(E$5-E$6))),(($E$4+$E$5)/2)-$E$6)</f>
        <v>30</v>
      </c>
      <c r="F8" s="36"/>
      <c r="G8" s="37"/>
      <c r="H8" s="107" t="s">
        <v>15</v>
      </c>
      <c r="I8" s="108"/>
      <c r="J8" s="108"/>
      <c r="K8" s="108"/>
      <c r="L8" s="108"/>
      <c r="M8" s="109"/>
    </row>
    <row r="9" spans="1:17" ht="25.5" thickBot="1" x14ac:dyDescent="0.25">
      <c r="A9" s="100" t="s">
        <v>16</v>
      </c>
      <c r="B9" s="101"/>
      <c r="C9" s="101"/>
      <c r="D9" s="102"/>
      <c r="E9" s="63">
        <f>($E$5-$E$6)/($E$4-$E$6)</f>
        <v>0.7142857142857143</v>
      </c>
      <c r="F9" s="36"/>
      <c r="G9" s="37"/>
      <c r="H9" s="110" t="str">
        <f>IF(E9&lt;0.7,"Logarithmic","Arithmetic")</f>
        <v>Arithmetic</v>
      </c>
      <c r="I9" s="111"/>
      <c r="J9" s="111"/>
      <c r="K9" s="111"/>
      <c r="L9" s="111"/>
      <c r="M9" s="112"/>
    </row>
    <row r="10" spans="1:17" ht="16.5" hidden="1" customHeight="1" x14ac:dyDescent="0.2">
      <c r="L10" s="1">
        <f>K4-(K4*(L5/100))</f>
        <v>950</v>
      </c>
    </row>
    <row r="11" spans="1:17" hidden="1" x14ac:dyDescent="0.2">
      <c r="L11" s="1">
        <f>K4+(K4*(L5/100))</f>
        <v>1050</v>
      </c>
    </row>
    <row r="12" spans="1:17" hidden="1" x14ac:dyDescent="0.2"/>
    <row r="13" spans="1:17" s="4" customFormat="1" ht="12" hidden="1" x14ac:dyDescent="0.2">
      <c r="A13" s="2" t="s">
        <v>14</v>
      </c>
      <c r="B13" s="3">
        <v>679</v>
      </c>
      <c r="C13" s="3">
        <v>989</v>
      </c>
      <c r="D13" s="3">
        <v>1274</v>
      </c>
      <c r="E13" s="3">
        <v>1784</v>
      </c>
      <c r="F13" s="3">
        <v>951</v>
      </c>
      <c r="G13" s="3">
        <v>1337</v>
      </c>
      <c r="H13" s="3">
        <v>1697</v>
      </c>
      <c r="I13" s="3">
        <v>2475</v>
      </c>
      <c r="J13" s="3">
        <v>1138</v>
      </c>
      <c r="K13" s="3">
        <v>1557</v>
      </c>
      <c r="L13" s="3">
        <v>2048</v>
      </c>
      <c r="M13" s="3">
        <v>2908</v>
      </c>
      <c r="N13" s="3">
        <v>1310</v>
      </c>
      <c r="O13" s="3">
        <v>1783</v>
      </c>
      <c r="P13" s="3">
        <v>2253</v>
      </c>
      <c r="Q13" s="3">
        <v>3268</v>
      </c>
    </row>
    <row r="14" spans="1:17" s="7" customFormat="1" ht="10.5" hidden="1" x14ac:dyDescent="0.15">
      <c r="A14" s="5" t="s">
        <v>0</v>
      </c>
      <c r="B14" s="6">
        <v>1.2869999999999999</v>
      </c>
      <c r="C14" s="6">
        <v>1.3261000000000001</v>
      </c>
      <c r="D14" s="6">
        <v>1.3318000000000001</v>
      </c>
      <c r="E14" s="6">
        <v>1.3222</v>
      </c>
      <c r="F14" s="6">
        <v>1.2801</v>
      </c>
      <c r="G14" s="6">
        <v>1.3310999999999999</v>
      </c>
      <c r="H14" s="6">
        <v>1.3634999999999999</v>
      </c>
      <c r="I14" s="6">
        <v>1.3539000000000001</v>
      </c>
      <c r="J14" s="6">
        <v>1.2811999999999999</v>
      </c>
      <c r="K14" s="6">
        <v>1.3432999999999999</v>
      </c>
      <c r="L14" s="6">
        <v>1.3607</v>
      </c>
      <c r="M14" s="6">
        <v>1.3649</v>
      </c>
      <c r="N14" s="6">
        <v>1.2823</v>
      </c>
      <c r="O14" s="6">
        <v>1.3440000000000001</v>
      </c>
      <c r="P14" s="6">
        <v>1.3896999999999999</v>
      </c>
      <c r="Q14" s="6">
        <v>1.3757999999999999</v>
      </c>
    </row>
    <row r="15" spans="1:17" hidden="1" x14ac:dyDescent="0.2">
      <c r="A15" s="8"/>
      <c r="B15" s="9"/>
      <c r="C15" s="10"/>
      <c r="D15" s="8"/>
      <c r="E15" s="8"/>
      <c r="F15" s="9"/>
      <c r="G15" s="10"/>
      <c r="H15" s="8"/>
      <c r="I15" s="8"/>
      <c r="J15" s="9"/>
      <c r="K15" s="10"/>
      <c r="L15" s="8"/>
      <c r="M15" s="8"/>
      <c r="N15" s="9"/>
      <c r="O15" s="10"/>
      <c r="P15" s="8"/>
      <c r="Q15" s="8"/>
    </row>
    <row r="16" spans="1:17" ht="13.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45" t="s">
        <v>3</v>
      </c>
      <c r="B17" s="90">
        <v>400</v>
      </c>
      <c r="C17" s="91"/>
      <c r="D17" s="91"/>
      <c r="E17" s="92"/>
      <c r="F17" s="90">
        <v>600</v>
      </c>
      <c r="G17" s="91"/>
      <c r="H17" s="91"/>
      <c r="I17" s="92"/>
      <c r="J17" s="90">
        <v>750</v>
      </c>
      <c r="K17" s="91"/>
      <c r="L17" s="91"/>
      <c r="M17" s="93"/>
      <c r="N17" s="90">
        <v>900</v>
      </c>
      <c r="O17" s="91"/>
      <c r="P17" s="91"/>
      <c r="Q17" s="92"/>
    </row>
    <row r="18" spans="1:17" x14ac:dyDescent="0.2">
      <c r="A18" s="46" t="s">
        <v>4</v>
      </c>
      <c r="B18" s="14">
        <v>20</v>
      </c>
      <c r="C18" s="15">
        <v>21</v>
      </c>
      <c r="D18" s="15">
        <v>22</v>
      </c>
      <c r="E18" s="16">
        <v>33</v>
      </c>
      <c r="F18" s="14">
        <v>11</v>
      </c>
      <c r="G18" s="15" t="s">
        <v>2</v>
      </c>
      <c r="H18" s="15">
        <v>22</v>
      </c>
      <c r="I18" s="16">
        <v>33</v>
      </c>
      <c r="J18" s="14">
        <v>11</v>
      </c>
      <c r="K18" s="15" t="s">
        <v>2</v>
      </c>
      <c r="L18" s="15">
        <v>22</v>
      </c>
      <c r="M18" s="54">
        <v>33</v>
      </c>
      <c r="N18" s="14">
        <v>11</v>
      </c>
      <c r="O18" s="15" t="s">
        <v>2</v>
      </c>
      <c r="P18" s="15">
        <v>22</v>
      </c>
      <c r="Q18" s="16">
        <v>33</v>
      </c>
    </row>
    <row r="19" spans="1:17" ht="13.5" thickBot="1" x14ac:dyDescent="0.25">
      <c r="A19" s="47" t="s">
        <v>5</v>
      </c>
      <c r="B19" s="19" t="s">
        <v>1</v>
      </c>
      <c r="C19" s="20" t="s">
        <v>1</v>
      </c>
      <c r="D19" s="20" t="s">
        <v>1</v>
      </c>
      <c r="E19" s="21" t="s">
        <v>1</v>
      </c>
      <c r="F19" s="19" t="s">
        <v>1</v>
      </c>
      <c r="G19" s="20" t="s">
        <v>1</v>
      </c>
      <c r="H19" s="20" t="s">
        <v>1</v>
      </c>
      <c r="I19" s="21" t="s">
        <v>1</v>
      </c>
      <c r="J19" s="19" t="s">
        <v>1</v>
      </c>
      <c r="K19" s="20" t="s">
        <v>1</v>
      </c>
      <c r="L19" s="20" t="s">
        <v>1</v>
      </c>
      <c r="M19" s="55" t="s">
        <v>1</v>
      </c>
      <c r="N19" s="19" t="s">
        <v>1</v>
      </c>
      <c r="O19" s="20" t="s">
        <v>1</v>
      </c>
      <c r="P19" s="20" t="s">
        <v>1</v>
      </c>
      <c r="Q19" s="21" t="s">
        <v>1</v>
      </c>
    </row>
    <row r="20" spans="1:17" x14ac:dyDescent="0.2">
      <c r="A20" s="68">
        <v>450</v>
      </c>
      <c r="B20" s="23">
        <f>ROUND((B$13*($E$8/50)^B$14)*$A20/1000,0)</f>
        <v>158</v>
      </c>
      <c r="C20" s="24">
        <f t="shared" ref="C20:Q30" si="0">ROUND((C$13*($E$8/50)^C$14)*$A20/1000,0)</f>
        <v>226</v>
      </c>
      <c r="D20" s="24">
        <f t="shared" si="0"/>
        <v>290</v>
      </c>
      <c r="E20" s="25">
        <f t="shared" si="0"/>
        <v>409</v>
      </c>
      <c r="F20" s="23">
        <f t="shared" si="0"/>
        <v>223</v>
      </c>
      <c r="G20" s="24">
        <f t="shared" si="0"/>
        <v>305</v>
      </c>
      <c r="H20" s="24">
        <f t="shared" si="0"/>
        <v>381</v>
      </c>
      <c r="I20" s="25">
        <f t="shared" si="0"/>
        <v>558</v>
      </c>
      <c r="J20" s="23">
        <f t="shared" si="0"/>
        <v>266</v>
      </c>
      <c r="K20" s="24">
        <f t="shared" si="0"/>
        <v>353</v>
      </c>
      <c r="L20" s="24">
        <f t="shared" si="0"/>
        <v>460</v>
      </c>
      <c r="M20" s="25">
        <f t="shared" si="0"/>
        <v>652</v>
      </c>
      <c r="N20" s="51">
        <f t="shared" si="0"/>
        <v>306</v>
      </c>
      <c r="O20" s="24">
        <f t="shared" si="0"/>
        <v>404</v>
      </c>
      <c r="P20" s="24">
        <f t="shared" si="0"/>
        <v>499</v>
      </c>
      <c r="Q20" s="25">
        <f t="shared" si="0"/>
        <v>728</v>
      </c>
    </row>
    <row r="21" spans="1:17" x14ac:dyDescent="0.2">
      <c r="A21" s="69">
        <v>600</v>
      </c>
      <c r="B21" s="28">
        <f t="shared" ref="B21:B30" si="1">ROUND((B$13*($E$8/50)^B$14)*$A21/1000,0)</f>
        <v>211</v>
      </c>
      <c r="C21" s="29">
        <f t="shared" si="0"/>
        <v>301</v>
      </c>
      <c r="D21" s="29">
        <f t="shared" si="0"/>
        <v>387</v>
      </c>
      <c r="E21" s="30">
        <f t="shared" si="0"/>
        <v>545</v>
      </c>
      <c r="F21" s="28">
        <f t="shared" si="0"/>
        <v>297</v>
      </c>
      <c r="G21" s="29">
        <f t="shared" si="0"/>
        <v>406</v>
      </c>
      <c r="H21" s="29">
        <f t="shared" si="0"/>
        <v>507</v>
      </c>
      <c r="I21" s="30">
        <f t="shared" si="0"/>
        <v>744</v>
      </c>
      <c r="J21" s="28">
        <f t="shared" si="0"/>
        <v>355</v>
      </c>
      <c r="K21" s="29">
        <f t="shared" si="0"/>
        <v>470</v>
      </c>
      <c r="L21" s="29">
        <f t="shared" si="0"/>
        <v>613</v>
      </c>
      <c r="M21" s="30">
        <f t="shared" si="0"/>
        <v>869</v>
      </c>
      <c r="N21" s="52">
        <f t="shared" si="0"/>
        <v>408</v>
      </c>
      <c r="O21" s="29">
        <f t="shared" si="0"/>
        <v>538</v>
      </c>
      <c r="P21" s="29">
        <f t="shared" si="0"/>
        <v>665</v>
      </c>
      <c r="Q21" s="30">
        <f t="shared" si="0"/>
        <v>971</v>
      </c>
    </row>
    <row r="22" spans="1:17" x14ac:dyDescent="0.2">
      <c r="A22" s="69">
        <v>750</v>
      </c>
      <c r="B22" s="28">
        <f t="shared" si="1"/>
        <v>264</v>
      </c>
      <c r="C22" s="29">
        <f t="shared" si="0"/>
        <v>377</v>
      </c>
      <c r="D22" s="29">
        <f t="shared" si="0"/>
        <v>484</v>
      </c>
      <c r="E22" s="30">
        <f t="shared" si="0"/>
        <v>681</v>
      </c>
      <c r="F22" s="28">
        <f t="shared" si="0"/>
        <v>371</v>
      </c>
      <c r="G22" s="29">
        <f t="shared" si="0"/>
        <v>508</v>
      </c>
      <c r="H22" s="29">
        <f t="shared" si="0"/>
        <v>634</v>
      </c>
      <c r="I22" s="30">
        <f t="shared" si="0"/>
        <v>930</v>
      </c>
      <c r="J22" s="28">
        <f t="shared" si="0"/>
        <v>444</v>
      </c>
      <c r="K22" s="29">
        <f t="shared" si="0"/>
        <v>588</v>
      </c>
      <c r="L22" s="29">
        <f t="shared" si="0"/>
        <v>767</v>
      </c>
      <c r="M22" s="30">
        <f t="shared" si="0"/>
        <v>1086</v>
      </c>
      <c r="N22" s="52">
        <f t="shared" si="0"/>
        <v>510</v>
      </c>
      <c r="O22" s="29">
        <f t="shared" si="0"/>
        <v>673</v>
      </c>
      <c r="P22" s="29">
        <f t="shared" si="0"/>
        <v>831</v>
      </c>
      <c r="Q22" s="30">
        <f t="shared" si="0"/>
        <v>1214</v>
      </c>
    </row>
    <row r="23" spans="1:17" x14ac:dyDescent="0.2">
      <c r="A23" s="69">
        <v>900</v>
      </c>
      <c r="B23" s="28">
        <f t="shared" si="1"/>
        <v>317</v>
      </c>
      <c r="C23" s="29">
        <f t="shared" si="0"/>
        <v>452</v>
      </c>
      <c r="D23" s="29">
        <f t="shared" si="0"/>
        <v>581</v>
      </c>
      <c r="E23" s="30">
        <f t="shared" si="0"/>
        <v>817</v>
      </c>
      <c r="F23" s="28">
        <f t="shared" si="0"/>
        <v>445</v>
      </c>
      <c r="G23" s="29">
        <f t="shared" si="0"/>
        <v>610</v>
      </c>
      <c r="H23" s="29">
        <f t="shared" si="0"/>
        <v>761</v>
      </c>
      <c r="I23" s="30">
        <f t="shared" si="0"/>
        <v>1115</v>
      </c>
      <c r="J23" s="28">
        <f t="shared" si="0"/>
        <v>532</v>
      </c>
      <c r="K23" s="29">
        <f t="shared" si="0"/>
        <v>706</v>
      </c>
      <c r="L23" s="29">
        <f t="shared" si="0"/>
        <v>920</v>
      </c>
      <c r="M23" s="30">
        <f t="shared" si="0"/>
        <v>1303</v>
      </c>
      <c r="N23" s="52">
        <f t="shared" si="0"/>
        <v>612</v>
      </c>
      <c r="O23" s="29">
        <f t="shared" si="0"/>
        <v>808</v>
      </c>
      <c r="P23" s="29">
        <f t="shared" si="0"/>
        <v>997</v>
      </c>
      <c r="Q23" s="30">
        <f t="shared" si="0"/>
        <v>1456</v>
      </c>
    </row>
    <row r="24" spans="1:17" x14ac:dyDescent="0.2">
      <c r="A24" s="69">
        <v>1050</v>
      </c>
      <c r="B24" s="28">
        <f t="shared" si="1"/>
        <v>369</v>
      </c>
      <c r="C24" s="29">
        <f t="shared" si="0"/>
        <v>527</v>
      </c>
      <c r="D24" s="29">
        <f t="shared" si="0"/>
        <v>677</v>
      </c>
      <c r="E24" s="30">
        <f t="shared" si="0"/>
        <v>953</v>
      </c>
      <c r="F24" s="28">
        <f t="shared" si="0"/>
        <v>519</v>
      </c>
      <c r="G24" s="29">
        <f t="shared" si="0"/>
        <v>711</v>
      </c>
      <c r="H24" s="29">
        <f t="shared" si="0"/>
        <v>888</v>
      </c>
      <c r="I24" s="30">
        <f t="shared" si="0"/>
        <v>1301</v>
      </c>
      <c r="J24" s="28">
        <f t="shared" si="0"/>
        <v>621</v>
      </c>
      <c r="K24" s="29">
        <f t="shared" si="0"/>
        <v>823</v>
      </c>
      <c r="L24" s="29">
        <f t="shared" si="0"/>
        <v>1073</v>
      </c>
      <c r="M24" s="30">
        <f t="shared" si="0"/>
        <v>1520</v>
      </c>
      <c r="N24" s="52">
        <f t="shared" si="0"/>
        <v>714</v>
      </c>
      <c r="O24" s="29">
        <f t="shared" si="0"/>
        <v>942</v>
      </c>
      <c r="P24" s="29">
        <f t="shared" si="0"/>
        <v>1163</v>
      </c>
      <c r="Q24" s="30">
        <f t="shared" si="0"/>
        <v>1699</v>
      </c>
    </row>
    <row r="25" spans="1:17" x14ac:dyDescent="0.2">
      <c r="A25" s="69">
        <v>1200</v>
      </c>
      <c r="B25" s="28">
        <f t="shared" si="1"/>
        <v>422</v>
      </c>
      <c r="C25" s="29">
        <f t="shared" si="0"/>
        <v>603</v>
      </c>
      <c r="D25" s="29">
        <f t="shared" si="0"/>
        <v>774</v>
      </c>
      <c r="E25" s="30">
        <f t="shared" si="0"/>
        <v>1090</v>
      </c>
      <c r="F25" s="28">
        <f t="shared" si="0"/>
        <v>593</v>
      </c>
      <c r="G25" s="29">
        <f t="shared" si="0"/>
        <v>813</v>
      </c>
      <c r="H25" s="29">
        <f t="shared" si="0"/>
        <v>1015</v>
      </c>
      <c r="I25" s="30">
        <f t="shared" si="0"/>
        <v>1487</v>
      </c>
      <c r="J25" s="28">
        <f t="shared" si="0"/>
        <v>710</v>
      </c>
      <c r="K25" s="29">
        <f t="shared" si="0"/>
        <v>941</v>
      </c>
      <c r="L25" s="29">
        <f t="shared" si="0"/>
        <v>1226</v>
      </c>
      <c r="M25" s="30">
        <f t="shared" si="0"/>
        <v>1738</v>
      </c>
      <c r="N25" s="52">
        <f t="shared" si="0"/>
        <v>817</v>
      </c>
      <c r="O25" s="29">
        <f t="shared" si="0"/>
        <v>1077</v>
      </c>
      <c r="P25" s="29">
        <f t="shared" si="0"/>
        <v>1329</v>
      </c>
      <c r="Q25" s="30">
        <f t="shared" si="0"/>
        <v>1942</v>
      </c>
    </row>
    <row r="26" spans="1:17" x14ac:dyDescent="0.2">
      <c r="A26" s="69">
        <v>1350</v>
      </c>
      <c r="B26" s="28">
        <f t="shared" si="1"/>
        <v>475</v>
      </c>
      <c r="C26" s="29">
        <f t="shared" si="0"/>
        <v>678</v>
      </c>
      <c r="D26" s="29">
        <f t="shared" si="0"/>
        <v>871</v>
      </c>
      <c r="E26" s="30">
        <f t="shared" si="0"/>
        <v>1226</v>
      </c>
      <c r="F26" s="28">
        <f t="shared" si="0"/>
        <v>668</v>
      </c>
      <c r="G26" s="29">
        <f t="shared" si="0"/>
        <v>914</v>
      </c>
      <c r="H26" s="29">
        <f t="shared" si="0"/>
        <v>1142</v>
      </c>
      <c r="I26" s="30">
        <f t="shared" si="0"/>
        <v>1673</v>
      </c>
      <c r="J26" s="28">
        <f t="shared" si="0"/>
        <v>798</v>
      </c>
      <c r="K26" s="29">
        <f t="shared" si="0"/>
        <v>1058</v>
      </c>
      <c r="L26" s="29">
        <f t="shared" si="0"/>
        <v>1380</v>
      </c>
      <c r="M26" s="30">
        <f t="shared" si="0"/>
        <v>1955</v>
      </c>
      <c r="N26" s="52">
        <f t="shared" si="0"/>
        <v>919</v>
      </c>
      <c r="O26" s="29">
        <f t="shared" si="0"/>
        <v>1211</v>
      </c>
      <c r="P26" s="29">
        <f t="shared" si="0"/>
        <v>1496</v>
      </c>
      <c r="Q26" s="30">
        <f t="shared" si="0"/>
        <v>2185</v>
      </c>
    </row>
    <row r="27" spans="1:17" x14ac:dyDescent="0.2">
      <c r="A27" s="69">
        <v>1500</v>
      </c>
      <c r="B27" s="28">
        <f t="shared" si="1"/>
        <v>528</v>
      </c>
      <c r="C27" s="29">
        <f t="shared" si="0"/>
        <v>754</v>
      </c>
      <c r="D27" s="29">
        <f t="shared" si="0"/>
        <v>968</v>
      </c>
      <c r="E27" s="30">
        <f t="shared" si="0"/>
        <v>1362</v>
      </c>
      <c r="F27" s="28">
        <f t="shared" si="0"/>
        <v>742</v>
      </c>
      <c r="G27" s="29">
        <f t="shared" si="0"/>
        <v>1016</v>
      </c>
      <c r="H27" s="29">
        <f t="shared" si="0"/>
        <v>1268</v>
      </c>
      <c r="I27" s="30">
        <f t="shared" si="0"/>
        <v>1859</v>
      </c>
      <c r="J27" s="28">
        <f t="shared" si="0"/>
        <v>887</v>
      </c>
      <c r="K27" s="29">
        <f t="shared" si="0"/>
        <v>1176</v>
      </c>
      <c r="L27" s="29">
        <f t="shared" si="0"/>
        <v>1533</v>
      </c>
      <c r="M27" s="30">
        <f t="shared" si="0"/>
        <v>2172</v>
      </c>
      <c r="N27" s="52">
        <f t="shared" si="0"/>
        <v>1021</v>
      </c>
      <c r="O27" s="29">
        <f t="shared" si="0"/>
        <v>1346</v>
      </c>
      <c r="P27" s="29">
        <f t="shared" si="0"/>
        <v>1662</v>
      </c>
      <c r="Q27" s="30">
        <f t="shared" si="0"/>
        <v>2427</v>
      </c>
    </row>
    <row r="28" spans="1:17" x14ac:dyDescent="0.2">
      <c r="A28" s="69">
        <v>1650</v>
      </c>
      <c r="B28" s="28">
        <f t="shared" si="1"/>
        <v>581</v>
      </c>
      <c r="C28" s="29">
        <f t="shared" si="0"/>
        <v>829</v>
      </c>
      <c r="D28" s="29">
        <f t="shared" si="0"/>
        <v>1065</v>
      </c>
      <c r="E28" s="30">
        <f t="shared" si="0"/>
        <v>1498</v>
      </c>
      <c r="F28" s="28">
        <f t="shared" si="0"/>
        <v>816</v>
      </c>
      <c r="G28" s="29">
        <f t="shared" si="0"/>
        <v>1118</v>
      </c>
      <c r="H28" s="29">
        <f t="shared" si="0"/>
        <v>1395</v>
      </c>
      <c r="I28" s="30">
        <f t="shared" si="0"/>
        <v>2045</v>
      </c>
      <c r="J28" s="28">
        <v>0</v>
      </c>
      <c r="K28" s="29">
        <v>0</v>
      </c>
      <c r="L28" s="29">
        <v>0</v>
      </c>
      <c r="M28" s="30">
        <v>0</v>
      </c>
      <c r="N28" s="52">
        <v>0</v>
      </c>
      <c r="O28" s="29">
        <v>0</v>
      </c>
      <c r="P28" s="29">
        <v>0</v>
      </c>
      <c r="Q28" s="30">
        <v>0</v>
      </c>
    </row>
    <row r="29" spans="1:17" x14ac:dyDescent="0.2">
      <c r="A29" s="69">
        <v>1800</v>
      </c>
      <c r="B29" s="28">
        <f t="shared" si="1"/>
        <v>633</v>
      </c>
      <c r="C29" s="29">
        <f t="shared" si="0"/>
        <v>904</v>
      </c>
      <c r="D29" s="29">
        <f t="shared" si="0"/>
        <v>1161</v>
      </c>
      <c r="E29" s="30">
        <f t="shared" si="0"/>
        <v>1634</v>
      </c>
      <c r="F29" s="28">
        <f t="shared" si="0"/>
        <v>890</v>
      </c>
      <c r="G29" s="29">
        <f t="shared" si="0"/>
        <v>1219</v>
      </c>
      <c r="H29" s="29">
        <f t="shared" si="0"/>
        <v>1522</v>
      </c>
      <c r="I29" s="30">
        <f t="shared" si="0"/>
        <v>2231</v>
      </c>
      <c r="J29" s="28">
        <v>0</v>
      </c>
      <c r="K29" s="29">
        <v>0</v>
      </c>
      <c r="L29" s="29">
        <v>0</v>
      </c>
      <c r="M29" s="30">
        <v>0</v>
      </c>
      <c r="N29" s="52">
        <v>0</v>
      </c>
      <c r="O29" s="29">
        <v>0</v>
      </c>
      <c r="P29" s="29">
        <v>0</v>
      </c>
      <c r="Q29" s="30">
        <v>0</v>
      </c>
    </row>
    <row r="30" spans="1:17" ht="13.5" thickBot="1" x14ac:dyDescent="0.25">
      <c r="A30" s="70">
        <v>1950</v>
      </c>
      <c r="B30" s="32">
        <f t="shared" si="1"/>
        <v>686</v>
      </c>
      <c r="C30" s="33">
        <f t="shared" si="0"/>
        <v>980</v>
      </c>
      <c r="D30" s="33">
        <f t="shared" si="0"/>
        <v>1258</v>
      </c>
      <c r="E30" s="34">
        <f t="shared" si="0"/>
        <v>1771</v>
      </c>
      <c r="F30" s="32">
        <f t="shared" si="0"/>
        <v>964</v>
      </c>
      <c r="G30" s="33">
        <f t="shared" si="0"/>
        <v>1321</v>
      </c>
      <c r="H30" s="33">
        <f t="shared" si="0"/>
        <v>1649</v>
      </c>
      <c r="I30" s="34">
        <f t="shared" si="0"/>
        <v>2417</v>
      </c>
      <c r="J30" s="32">
        <v>0</v>
      </c>
      <c r="K30" s="33">
        <v>0</v>
      </c>
      <c r="L30" s="33">
        <v>0</v>
      </c>
      <c r="M30" s="34">
        <v>0</v>
      </c>
      <c r="N30" s="53">
        <v>0</v>
      </c>
      <c r="O30" s="33">
        <v>0</v>
      </c>
      <c r="P30" s="33">
        <v>0</v>
      </c>
      <c r="Q30" s="34">
        <v>0</v>
      </c>
    </row>
  </sheetData>
  <sheetProtection algorithmName="SHA-512" hashValue="MRCTKQgmIElfxLBeHTnVXL109iu5BjEc1nDqhCb959iqGo9vGclKoqtrSSjUWRGcXYKMHtNUlR/t1eQtyZdfRg==" saltValue="U6YPe2PUY4Bb/0tbi6g8eg==" spinCount="100000" sheet="1" objects="1" scenarios="1"/>
  <mergeCells count="16">
    <mergeCell ref="B17:E17"/>
    <mergeCell ref="F17:I17"/>
    <mergeCell ref="J17:M17"/>
    <mergeCell ref="N17:Q17"/>
    <mergeCell ref="A6:D6"/>
    <mergeCell ref="A7:D7"/>
    <mergeCell ref="A8:D8"/>
    <mergeCell ref="H8:M8"/>
    <mergeCell ref="A9:D9"/>
    <mergeCell ref="H9:M9"/>
    <mergeCell ref="A1:M2"/>
    <mergeCell ref="A4:D4"/>
    <mergeCell ref="H4:J4"/>
    <mergeCell ref="K4:L4"/>
    <mergeCell ref="A5:D5"/>
    <mergeCell ref="H5:K5"/>
  </mergeCells>
  <conditionalFormatting sqref="B20:Q30">
    <cfRule type="cellIs" dxfId="29" priority="1" operator="equal">
      <formula>0</formula>
    </cfRule>
    <cfRule type="cellIs" dxfId="28" priority="2" operator="notBetween">
      <formula>$L$10</formula>
      <formula>$L$11</formula>
    </cfRule>
    <cfRule type="cellIs" dxfId="27" priority="3" operator="between">
      <formula>$L$10</formula>
      <formula>$L$11</formula>
    </cfRule>
  </conditionalFormatting>
  <dataValidations count="1">
    <dataValidation type="list" allowBlank="1" showInputMessage="1" showErrorMessage="1" sqref="A1:M2" xr:uid="{7D8BC982-136C-4071-A9E1-425366182BA3}">
      <formula1>$O$1:$O$2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C_CV_CVM</vt:lpstr>
      <vt:lpstr>H_HV</vt:lpstr>
      <vt:lpstr>FC_FCV_FCVM</vt:lpstr>
      <vt:lpstr>FH_FHV</vt:lpstr>
      <vt:lpstr>RC_RCV_RCVM</vt:lpstr>
      <vt:lpstr>Plint</vt:lpstr>
      <vt:lpstr>Plint P_Plint R</vt:lpstr>
      <vt:lpstr>Plint PD_Plint RD</vt:lpstr>
      <vt:lpstr>KOH_FAH</vt:lpstr>
      <vt:lpstr>VR</vt:lpstr>
      <vt:lpstr>KOV_FAV</vt:lpstr>
      <vt:lpstr>TIV_PAV</vt:lpstr>
      <vt:lpstr>Arran</vt:lpstr>
    </vt:vector>
  </TitlesOfParts>
  <Company>Rettig Heating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Podleś</dc:creator>
  <cp:lastModifiedBy>Tomasz PODLES</cp:lastModifiedBy>
  <cp:lastPrinted>2016-07-19T13:17:20Z</cp:lastPrinted>
  <dcterms:created xsi:type="dcterms:W3CDTF">2010-12-13T18:54:00Z</dcterms:created>
  <dcterms:modified xsi:type="dcterms:W3CDTF">2020-03-17T09:08:44Z</dcterms:modified>
</cp:coreProperties>
</file>