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tr\Dropbox\A1_Aktualie\1_Regulešanas formas\"/>
    </mc:Choice>
  </mc:AlternateContent>
  <xr:revisionPtr revIDLastSave="0" documentId="13_ncr:1_{45ECF8F5-D12E-47DA-868F-C24A7B00018B}" xr6:coauthVersionLast="47" xr6:coauthVersionMax="47" xr10:uidLastSave="{00000000-0000-0000-0000-000000000000}"/>
  <bookViews>
    <workbookView xWindow="-120" yWindow="-120" windowWidth="29040" windowHeight="17520" xr2:uid="{75696DC3-0D24-47E3-9382-AE0B4F4AE4F0}"/>
  </bookViews>
  <sheets>
    <sheet name="Process AHU" sheetId="2" r:id="rId1"/>
  </sheets>
  <externalReferences>
    <externalReference r:id="rId2"/>
  </externalReferences>
  <definedNames>
    <definedName name="asdddsd">#REF!</definedName>
    <definedName name="Hchladice">#REF!</definedName>
    <definedName name="MaxVlhkost">#REF!</definedName>
    <definedName name="Tchladice">#REF!</definedName>
    <definedName name="Tlak_vzduchu">#REF!</definedName>
    <definedName name="xchladice">#REF!</definedName>
    <definedName name="Срез_Parametri11">#N/A</definedName>
    <definedName name="Срез_Parametri2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52" i="2" s="1"/>
  <c r="D48" i="2"/>
  <c r="D50" i="2" s="1"/>
  <c r="D47" i="2"/>
  <c r="M53" i="2"/>
  <c r="L53" i="2"/>
  <c r="K53" i="2"/>
  <c r="J53" i="2"/>
  <c r="I53" i="2"/>
  <c r="H53" i="2"/>
  <c r="G53" i="2"/>
  <c r="F53" i="2"/>
  <c r="M52" i="2"/>
  <c r="L52" i="2"/>
  <c r="M51" i="2"/>
  <c r="L51" i="2"/>
  <c r="M50" i="2"/>
  <c r="L50" i="2"/>
  <c r="M49" i="2"/>
  <c r="L49" i="2"/>
  <c r="M48" i="2"/>
  <c r="M72" i="2" s="1"/>
  <c r="L48" i="2"/>
  <c r="M47" i="2"/>
  <c r="L47" i="2"/>
  <c r="L72" i="2"/>
  <c r="E53" i="2"/>
  <c r="E45" i="2"/>
  <c r="E51" i="2" s="1"/>
  <c r="R51" i="2"/>
  <c r="R52" i="2" s="1"/>
  <c r="R48" i="2"/>
  <c r="R50" i="2" s="1"/>
  <c r="R47" i="2"/>
  <c r="X47" i="2"/>
  <c r="Y47" i="2"/>
  <c r="Z47" i="2"/>
  <c r="AA47" i="2"/>
  <c r="X48" i="2"/>
  <c r="X89" i="2" s="1"/>
  <c r="Y48" i="2"/>
  <c r="Y89" i="2" s="1"/>
  <c r="Z48" i="2"/>
  <c r="Z89" i="2" s="1"/>
  <c r="AA48" i="2"/>
  <c r="AA89" i="2" s="1"/>
  <c r="X49" i="2"/>
  <c r="Y49" i="2"/>
  <c r="Z49" i="2"/>
  <c r="AA49" i="2"/>
  <c r="X50" i="2"/>
  <c r="Y50" i="2"/>
  <c r="Z50" i="2"/>
  <c r="AA50" i="2"/>
  <c r="X51" i="2"/>
  <c r="Y51" i="2"/>
  <c r="Z51" i="2"/>
  <c r="AA51" i="2"/>
  <c r="X52" i="2"/>
  <c r="Y52" i="2"/>
  <c r="Z52" i="2"/>
  <c r="AA52" i="2"/>
  <c r="T53" i="2"/>
  <c r="U53" i="2"/>
  <c r="V53" i="2"/>
  <c r="W53" i="2"/>
  <c r="X53" i="2"/>
  <c r="Y53" i="2"/>
  <c r="Z53" i="2"/>
  <c r="AA53" i="2"/>
  <c r="S53" i="2"/>
  <c r="S45" i="2"/>
  <c r="S85" i="2" s="1"/>
  <c r="R28" i="2"/>
  <c r="R30" i="2" s="1"/>
  <c r="R31" i="2"/>
  <c r="R27" i="2" s="1"/>
  <c r="R29" i="2" s="1"/>
  <c r="R32" i="2"/>
  <c r="X27" i="2"/>
  <c r="Y27" i="2"/>
  <c r="Z27" i="2"/>
  <c r="AA27" i="2"/>
  <c r="X28" i="2"/>
  <c r="X88" i="2" s="1"/>
  <c r="Y28" i="2"/>
  <c r="Y88" i="2" s="1"/>
  <c r="Z28" i="2"/>
  <c r="Z88" i="2" s="1"/>
  <c r="AA28" i="2"/>
  <c r="AA88" i="2" s="1"/>
  <c r="X29" i="2"/>
  <c r="Y29" i="2"/>
  <c r="Z29" i="2"/>
  <c r="AA29" i="2"/>
  <c r="X30" i="2"/>
  <c r="Y30" i="2"/>
  <c r="Z30" i="2"/>
  <c r="AA30" i="2"/>
  <c r="X31" i="2"/>
  <c r="Y31" i="2"/>
  <c r="Z31" i="2"/>
  <c r="AA31" i="2"/>
  <c r="X32" i="2"/>
  <c r="Y32" i="2"/>
  <c r="Z32" i="2"/>
  <c r="AA32" i="2"/>
  <c r="T33" i="2"/>
  <c r="U33" i="2"/>
  <c r="V33" i="2"/>
  <c r="W33" i="2"/>
  <c r="X33" i="2"/>
  <c r="Y33" i="2"/>
  <c r="Z33" i="2"/>
  <c r="AA33" i="2"/>
  <c r="S33" i="2"/>
  <c r="S25" i="2"/>
  <c r="S31" i="2" s="1"/>
  <c r="L30" i="2"/>
  <c r="M30" i="2"/>
  <c r="L28" i="2"/>
  <c r="L71" i="2" s="1"/>
  <c r="M28" i="2"/>
  <c r="L27" i="2"/>
  <c r="M27" i="2"/>
  <c r="R95" i="2"/>
  <c r="Q95" i="2"/>
  <c r="P95" i="2"/>
  <c r="R94" i="2"/>
  <c r="Q94" i="2"/>
  <c r="P94" i="2"/>
  <c r="AA93" i="2"/>
  <c r="R93" i="2"/>
  <c r="Q93" i="2"/>
  <c r="P93" i="2"/>
  <c r="R92" i="2"/>
  <c r="Q92" i="2"/>
  <c r="P92" i="2"/>
  <c r="Q91" i="2"/>
  <c r="P91" i="2"/>
  <c r="Q90" i="2"/>
  <c r="P90" i="2"/>
  <c r="Q89" i="2"/>
  <c r="P89" i="2"/>
  <c r="Q88" i="2"/>
  <c r="P88" i="2"/>
  <c r="AA87" i="2"/>
  <c r="Z87" i="2"/>
  <c r="Y87" i="2"/>
  <c r="X87" i="2"/>
  <c r="W87" i="2"/>
  <c r="V87" i="2"/>
  <c r="U87" i="2"/>
  <c r="T87" i="2"/>
  <c r="S87" i="2"/>
  <c r="R87" i="2"/>
  <c r="Q87" i="2"/>
  <c r="P87" i="2"/>
  <c r="AA86" i="2"/>
  <c r="Z86" i="2"/>
  <c r="Y86" i="2"/>
  <c r="X86" i="2"/>
  <c r="W86" i="2"/>
  <c r="V86" i="2"/>
  <c r="U86" i="2"/>
  <c r="T86" i="2"/>
  <c r="S86" i="2"/>
  <c r="R86" i="2"/>
  <c r="Q86" i="2"/>
  <c r="P86" i="2"/>
  <c r="R85" i="2"/>
  <c r="Q85" i="2"/>
  <c r="P85" i="2"/>
  <c r="Q84" i="2"/>
  <c r="P84" i="2"/>
  <c r="AA83" i="2"/>
  <c r="Z83" i="2"/>
  <c r="Y83" i="2"/>
  <c r="X83" i="2"/>
  <c r="W83" i="2"/>
  <c r="V83" i="2"/>
  <c r="U83" i="2"/>
  <c r="T83" i="2"/>
  <c r="S83" i="2"/>
  <c r="R83" i="2"/>
  <c r="Q83" i="2"/>
  <c r="P83" i="2"/>
  <c r="AA82" i="2"/>
  <c r="Z82" i="2"/>
  <c r="Y82" i="2"/>
  <c r="X82" i="2"/>
  <c r="W82" i="2"/>
  <c r="V82" i="2"/>
  <c r="U82" i="2"/>
  <c r="T82" i="2"/>
  <c r="S82" i="2"/>
  <c r="R82" i="2"/>
  <c r="Q82" i="2"/>
  <c r="P82" i="2"/>
  <c r="D78" i="2"/>
  <c r="C78" i="2"/>
  <c r="B78" i="2"/>
  <c r="D77" i="2"/>
  <c r="C77" i="2"/>
  <c r="B77" i="2"/>
  <c r="M76" i="2"/>
  <c r="I76" i="2"/>
  <c r="D76" i="2"/>
  <c r="C76" i="2"/>
  <c r="B76" i="2"/>
  <c r="D75" i="2"/>
  <c r="C75" i="2"/>
  <c r="B75" i="2"/>
  <c r="C74" i="2"/>
  <c r="B74" i="2"/>
  <c r="M73" i="2"/>
  <c r="C73" i="2"/>
  <c r="B73" i="2"/>
  <c r="C72" i="2"/>
  <c r="B72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E68" i="2"/>
  <c r="D68" i="2"/>
  <c r="C68" i="2"/>
  <c r="B68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AA61" i="2"/>
  <c r="AA95" i="2" s="1"/>
  <c r="Z61" i="2"/>
  <c r="Z95" i="2" s="1"/>
  <c r="Y61" i="2"/>
  <c r="Y95" i="2" s="1"/>
  <c r="X61" i="2"/>
  <c r="X95" i="2" s="1"/>
  <c r="M61" i="2"/>
  <c r="M78" i="2" s="1"/>
  <c r="L61" i="2"/>
  <c r="L78" i="2" s="1"/>
  <c r="AA60" i="2"/>
  <c r="Z60" i="2"/>
  <c r="Y60" i="2"/>
  <c r="X60" i="2"/>
  <c r="M60" i="2"/>
  <c r="L60" i="2"/>
  <c r="AA59" i="2"/>
  <c r="Z59" i="2"/>
  <c r="Z93" i="2" s="1"/>
  <c r="Y59" i="2"/>
  <c r="Y93" i="2" s="1"/>
  <c r="X59" i="2"/>
  <c r="X93" i="2" s="1"/>
  <c r="W59" i="2"/>
  <c r="W93" i="2" s="1"/>
  <c r="V59" i="2"/>
  <c r="V93" i="2" s="1"/>
  <c r="U59" i="2"/>
  <c r="U93" i="2" s="1"/>
  <c r="T59" i="2"/>
  <c r="T93" i="2" s="1"/>
  <c r="S59" i="2"/>
  <c r="S93" i="2" s="1"/>
  <c r="M59" i="2"/>
  <c r="L59" i="2"/>
  <c r="L76" i="2" s="1"/>
  <c r="K59" i="2"/>
  <c r="K76" i="2" s="1"/>
  <c r="J59" i="2"/>
  <c r="J76" i="2" s="1"/>
  <c r="I59" i="2"/>
  <c r="H59" i="2"/>
  <c r="H76" i="2" s="1"/>
  <c r="G59" i="2"/>
  <c r="G76" i="2" s="1"/>
  <c r="F59" i="2"/>
  <c r="F76" i="2" s="1"/>
  <c r="E59" i="2"/>
  <c r="E76" i="2" s="1"/>
  <c r="AA58" i="2"/>
  <c r="AA91" i="2" s="1"/>
  <c r="Z58" i="2"/>
  <c r="Z91" i="2" s="1"/>
  <c r="Y58" i="2"/>
  <c r="Y91" i="2" s="1"/>
  <c r="X58" i="2"/>
  <c r="X91" i="2" s="1"/>
  <c r="M58" i="2"/>
  <c r="M74" i="2" s="1"/>
  <c r="L58" i="2"/>
  <c r="L74" i="2" s="1"/>
  <c r="D58" i="2"/>
  <c r="D74" i="2" s="1"/>
  <c r="AA56" i="2"/>
  <c r="Z56" i="2"/>
  <c r="Y56" i="2"/>
  <c r="X56" i="2"/>
  <c r="M56" i="2"/>
  <c r="L56" i="2"/>
  <c r="AA55" i="2"/>
  <c r="Z55" i="2"/>
  <c r="Y55" i="2"/>
  <c r="X55" i="2"/>
  <c r="M55" i="2"/>
  <c r="L55" i="2"/>
  <c r="D56" i="2"/>
  <c r="E56" i="2" s="1"/>
  <c r="R89" i="2"/>
  <c r="AA43" i="2"/>
  <c r="Z43" i="2"/>
  <c r="Y43" i="2"/>
  <c r="X43" i="2"/>
  <c r="W43" i="2"/>
  <c r="V43" i="2"/>
  <c r="U43" i="2"/>
  <c r="T43" i="2"/>
  <c r="S43" i="2"/>
  <c r="R43" i="2"/>
  <c r="M43" i="2"/>
  <c r="L43" i="2"/>
  <c r="K43" i="2"/>
  <c r="J43" i="2"/>
  <c r="I43" i="2"/>
  <c r="H43" i="2"/>
  <c r="G43" i="2"/>
  <c r="F43" i="2"/>
  <c r="E43" i="2"/>
  <c r="D43" i="2"/>
  <c r="AA41" i="2"/>
  <c r="AA94" i="2" s="1"/>
  <c r="Z41" i="2"/>
  <c r="Z94" i="2" s="1"/>
  <c r="Y41" i="2"/>
  <c r="Y94" i="2" s="1"/>
  <c r="X41" i="2"/>
  <c r="X94" i="2" s="1"/>
  <c r="M41" i="2"/>
  <c r="M77" i="2" s="1"/>
  <c r="L41" i="2"/>
  <c r="L77" i="2" s="1"/>
  <c r="AA40" i="2"/>
  <c r="Z40" i="2"/>
  <c r="Y40" i="2"/>
  <c r="X40" i="2"/>
  <c r="M40" i="2"/>
  <c r="L40" i="2"/>
  <c r="AA39" i="2"/>
  <c r="AA92" i="2" s="1"/>
  <c r="Z39" i="2"/>
  <c r="Z92" i="2" s="1"/>
  <c r="Y39" i="2"/>
  <c r="Y92" i="2" s="1"/>
  <c r="X39" i="2"/>
  <c r="X92" i="2" s="1"/>
  <c r="W39" i="2"/>
  <c r="W92" i="2" s="1"/>
  <c r="V39" i="2"/>
  <c r="V92" i="2" s="1"/>
  <c r="U39" i="2"/>
  <c r="U92" i="2" s="1"/>
  <c r="T39" i="2"/>
  <c r="T92" i="2" s="1"/>
  <c r="S39" i="2"/>
  <c r="S92" i="2" s="1"/>
  <c r="M39" i="2"/>
  <c r="M75" i="2" s="1"/>
  <c r="L39" i="2"/>
  <c r="L75" i="2" s="1"/>
  <c r="K39" i="2"/>
  <c r="K75" i="2" s="1"/>
  <c r="J39" i="2"/>
  <c r="J75" i="2" s="1"/>
  <c r="I39" i="2"/>
  <c r="I75" i="2" s="1"/>
  <c r="H39" i="2"/>
  <c r="H75" i="2" s="1"/>
  <c r="G39" i="2"/>
  <c r="G75" i="2" s="1"/>
  <c r="F39" i="2"/>
  <c r="F75" i="2" s="1"/>
  <c r="E39" i="2"/>
  <c r="E75" i="2" s="1"/>
  <c r="AA38" i="2"/>
  <c r="AA90" i="2" s="1"/>
  <c r="Z38" i="2"/>
  <c r="Z90" i="2" s="1"/>
  <c r="Y38" i="2"/>
  <c r="Y90" i="2" s="1"/>
  <c r="X38" i="2"/>
  <c r="X90" i="2" s="1"/>
  <c r="R38" i="2"/>
  <c r="R58" i="2" s="1"/>
  <c r="M38" i="2"/>
  <c r="L38" i="2"/>
  <c r="L73" i="2" s="1"/>
  <c r="D38" i="2"/>
  <c r="E38" i="2" s="1"/>
  <c r="E73" i="2" s="1"/>
  <c r="AA36" i="2"/>
  <c r="Z36" i="2"/>
  <c r="Y36" i="2"/>
  <c r="X36" i="2"/>
  <c r="M36" i="2"/>
  <c r="L36" i="2"/>
  <c r="AA35" i="2"/>
  <c r="Z35" i="2"/>
  <c r="Y35" i="2"/>
  <c r="X35" i="2"/>
  <c r="M35" i="2"/>
  <c r="L35" i="2"/>
  <c r="M33" i="2"/>
  <c r="L33" i="2"/>
  <c r="K33" i="2"/>
  <c r="J33" i="2"/>
  <c r="I33" i="2"/>
  <c r="H33" i="2"/>
  <c r="G33" i="2"/>
  <c r="F33" i="2"/>
  <c r="E33" i="2"/>
  <c r="M32" i="2"/>
  <c r="L32" i="2"/>
  <c r="M31" i="2"/>
  <c r="L31" i="2"/>
  <c r="D31" i="2"/>
  <c r="D27" i="2" s="1"/>
  <c r="M29" i="2"/>
  <c r="L29" i="2"/>
  <c r="M71" i="2"/>
  <c r="D49" i="2" l="1"/>
  <c r="F45" i="2"/>
  <c r="F51" i="2"/>
  <c r="G45" i="2" s="1"/>
  <c r="F68" i="2"/>
  <c r="E52" i="2"/>
  <c r="E48" i="2"/>
  <c r="E47" i="2"/>
  <c r="E55" i="2" s="1"/>
  <c r="R49" i="2"/>
  <c r="S51" i="2"/>
  <c r="T45" i="2" s="1"/>
  <c r="T25" i="2"/>
  <c r="T31" i="2"/>
  <c r="S32" i="2"/>
  <c r="S28" i="2"/>
  <c r="S27" i="2"/>
  <c r="R84" i="2"/>
  <c r="D28" i="2"/>
  <c r="D30" i="2" s="1"/>
  <c r="E58" i="2"/>
  <c r="D32" i="2"/>
  <c r="E25" i="2"/>
  <c r="S58" i="2"/>
  <c r="R91" i="2"/>
  <c r="D36" i="2"/>
  <c r="E36" i="2" s="1"/>
  <c r="F38" i="2"/>
  <c r="F56" i="2"/>
  <c r="E74" i="2"/>
  <c r="F58" i="2"/>
  <c r="R56" i="2"/>
  <c r="S56" i="2" s="1"/>
  <c r="D73" i="2"/>
  <c r="R90" i="2"/>
  <c r="S38" i="2"/>
  <c r="F52" i="2" l="1"/>
  <c r="F47" i="2"/>
  <c r="F48" i="2"/>
  <c r="G51" i="2"/>
  <c r="E50" i="2"/>
  <c r="E49" i="2"/>
  <c r="T51" i="2"/>
  <c r="T52" i="2" s="1"/>
  <c r="T85" i="2"/>
  <c r="T48" i="2"/>
  <c r="T47" i="2"/>
  <c r="U45" i="2"/>
  <c r="S52" i="2"/>
  <c r="S48" i="2"/>
  <c r="S60" i="2" s="1"/>
  <c r="S47" i="2"/>
  <c r="T32" i="2"/>
  <c r="T28" i="2"/>
  <c r="T27" i="2"/>
  <c r="U25" i="2"/>
  <c r="S30" i="2"/>
  <c r="S29" i="2"/>
  <c r="R36" i="2"/>
  <c r="S36" i="2" s="1"/>
  <c r="T36" i="2" s="1"/>
  <c r="U36" i="2" s="1"/>
  <c r="D29" i="2"/>
  <c r="D71" i="2"/>
  <c r="D72" i="2"/>
  <c r="E31" i="2"/>
  <c r="E67" i="2"/>
  <c r="S84" i="2"/>
  <c r="F74" i="2"/>
  <c r="G58" i="2"/>
  <c r="E72" i="2"/>
  <c r="E61" i="2"/>
  <c r="E78" i="2" s="1"/>
  <c r="E60" i="2"/>
  <c r="S55" i="2"/>
  <c r="T56" i="2"/>
  <c r="T38" i="2"/>
  <c r="S90" i="2"/>
  <c r="F36" i="2"/>
  <c r="F55" i="2"/>
  <c r="G56" i="2"/>
  <c r="F73" i="2"/>
  <c r="G38" i="2"/>
  <c r="T58" i="2"/>
  <c r="S91" i="2"/>
  <c r="G52" i="2" l="1"/>
  <c r="G47" i="2"/>
  <c r="G48" i="2"/>
  <c r="F49" i="2"/>
  <c r="F50" i="2"/>
  <c r="F60" i="2"/>
  <c r="H45" i="2"/>
  <c r="G68" i="2"/>
  <c r="F61" i="2"/>
  <c r="F78" i="2" s="1"/>
  <c r="F72" i="2"/>
  <c r="V45" i="2"/>
  <c r="U51" i="2"/>
  <c r="U85" i="2"/>
  <c r="T49" i="2"/>
  <c r="T50" i="2"/>
  <c r="T89" i="2"/>
  <c r="S50" i="2"/>
  <c r="S49" i="2"/>
  <c r="S89" i="2"/>
  <c r="T29" i="2"/>
  <c r="T30" i="2"/>
  <c r="V25" i="2"/>
  <c r="U31" i="2"/>
  <c r="R88" i="2"/>
  <c r="E27" i="2"/>
  <c r="E28" i="2"/>
  <c r="E30" i="2" s="1"/>
  <c r="E35" i="2"/>
  <c r="E32" i="2"/>
  <c r="F25" i="2"/>
  <c r="U38" i="2"/>
  <c r="T90" i="2"/>
  <c r="V85" i="2"/>
  <c r="U56" i="2"/>
  <c r="T55" i="2"/>
  <c r="T60" i="2"/>
  <c r="H38" i="2"/>
  <c r="G73" i="2"/>
  <c r="V36" i="2"/>
  <c r="H56" i="2"/>
  <c r="G36" i="2"/>
  <c r="S35" i="2"/>
  <c r="T91" i="2"/>
  <c r="U58" i="2"/>
  <c r="G74" i="2"/>
  <c r="H58" i="2"/>
  <c r="H51" i="2" l="1"/>
  <c r="G49" i="2"/>
  <c r="G50" i="2"/>
  <c r="G55" i="2"/>
  <c r="U52" i="2"/>
  <c r="U48" i="2"/>
  <c r="U47" i="2"/>
  <c r="U55" i="2" s="1"/>
  <c r="V51" i="2"/>
  <c r="W45" i="2" s="1"/>
  <c r="S61" i="2"/>
  <c r="S95" i="2" s="1"/>
  <c r="T61" i="2"/>
  <c r="T95" i="2" s="1"/>
  <c r="U32" i="2"/>
  <c r="U28" i="2"/>
  <c r="U27" i="2"/>
  <c r="V31" i="2"/>
  <c r="F31" i="2"/>
  <c r="G25" i="2"/>
  <c r="F67" i="2"/>
  <c r="E29" i="2"/>
  <c r="E71" i="2"/>
  <c r="E41" i="2"/>
  <c r="E77" i="2" s="1"/>
  <c r="E40" i="2"/>
  <c r="W36" i="2"/>
  <c r="S88" i="2"/>
  <c r="S40" i="2"/>
  <c r="S41" i="2"/>
  <c r="S94" i="2" s="1"/>
  <c r="V56" i="2"/>
  <c r="U91" i="2"/>
  <c r="V58" i="2"/>
  <c r="T84" i="2"/>
  <c r="H36" i="2"/>
  <c r="H74" i="2"/>
  <c r="I58" i="2"/>
  <c r="I56" i="2"/>
  <c r="I38" i="2"/>
  <c r="H73" i="2"/>
  <c r="U90" i="2"/>
  <c r="V38" i="2"/>
  <c r="H52" i="2" l="1"/>
  <c r="H47" i="2"/>
  <c r="H48" i="2"/>
  <c r="I45" i="2"/>
  <c r="H68" i="2"/>
  <c r="G61" i="2"/>
  <c r="G78" i="2" s="1"/>
  <c r="G72" i="2"/>
  <c r="G60" i="2"/>
  <c r="X45" i="2"/>
  <c r="W51" i="2"/>
  <c r="U49" i="2"/>
  <c r="U50" i="2"/>
  <c r="U61" i="2" s="1"/>
  <c r="U95" i="2" s="1"/>
  <c r="U89" i="2"/>
  <c r="V52" i="2"/>
  <c r="V48" i="2"/>
  <c r="V60" i="2" s="1"/>
  <c r="V47" i="2"/>
  <c r="V55" i="2" s="1"/>
  <c r="U60" i="2"/>
  <c r="V32" i="2"/>
  <c r="V27" i="2"/>
  <c r="V28" i="2"/>
  <c r="W25" i="2"/>
  <c r="U29" i="2"/>
  <c r="U30" i="2"/>
  <c r="F27" i="2"/>
  <c r="F28" i="2"/>
  <c r="F30" i="2" s="1"/>
  <c r="V84" i="2"/>
  <c r="G31" i="2"/>
  <c r="G67" i="2"/>
  <c r="F35" i="2"/>
  <c r="F32" i="2"/>
  <c r="I74" i="2"/>
  <c r="J58" i="2"/>
  <c r="J56" i="2"/>
  <c r="V91" i="2"/>
  <c r="W58" i="2"/>
  <c r="W91" i="2" s="1"/>
  <c r="W56" i="2"/>
  <c r="I36" i="2"/>
  <c r="T35" i="2"/>
  <c r="J38" i="2"/>
  <c r="I73" i="2"/>
  <c r="V90" i="2"/>
  <c r="W38" i="2"/>
  <c r="W90" i="2" s="1"/>
  <c r="W85" i="2"/>
  <c r="I51" i="2" l="1"/>
  <c r="J45" i="2"/>
  <c r="H49" i="2"/>
  <c r="H50" i="2"/>
  <c r="H55" i="2"/>
  <c r="W52" i="2"/>
  <c r="W48" i="2"/>
  <c r="W47" i="2"/>
  <c r="V49" i="2"/>
  <c r="V50" i="2"/>
  <c r="V61" i="2" s="1"/>
  <c r="V95" i="2" s="1"/>
  <c r="V89" i="2"/>
  <c r="X85" i="2"/>
  <c r="Y45" i="2"/>
  <c r="X25" i="2"/>
  <c r="Y25" i="2" s="1"/>
  <c r="Z25" i="2" s="1"/>
  <c r="AA25" i="2" s="1"/>
  <c r="W31" i="2"/>
  <c r="V29" i="2"/>
  <c r="V30" i="2"/>
  <c r="G27" i="2"/>
  <c r="G35" i="2" s="1"/>
  <c r="G28" i="2"/>
  <c r="G30" i="2" s="1"/>
  <c r="F29" i="2"/>
  <c r="F71" i="2"/>
  <c r="F41" i="2"/>
  <c r="F77" i="2" s="1"/>
  <c r="F40" i="2"/>
  <c r="G32" i="2"/>
  <c r="H25" i="2"/>
  <c r="J73" i="2"/>
  <c r="K38" i="2"/>
  <c r="K73" i="2" s="1"/>
  <c r="U84" i="2"/>
  <c r="T41" i="2"/>
  <c r="T94" i="2" s="1"/>
  <c r="T88" i="2"/>
  <c r="T40" i="2"/>
  <c r="K56" i="2"/>
  <c r="W55" i="2"/>
  <c r="J74" i="2"/>
  <c r="K58" i="2"/>
  <c r="K74" i="2" s="1"/>
  <c r="J36" i="2"/>
  <c r="J51" i="2" l="1"/>
  <c r="I52" i="2"/>
  <c r="I47" i="2"/>
  <c r="I48" i="2"/>
  <c r="I68" i="2"/>
  <c r="H61" i="2"/>
  <c r="H78" i="2" s="1"/>
  <c r="H72" i="2"/>
  <c r="H60" i="2"/>
  <c r="W49" i="2"/>
  <c r="W50" i="2"/>
  <c r="Y85" i="2"/>
  <c r="Z45" i="2"/>
  <c r="W27" i="2"/>
  <c r="W32" i="2"/>
  <c r="W28" i="2"/>
  <c r="V35" i="2"/>
  <c r="V88" i="2"/>
  <c r="H67" i="2"/>
  <c r="H31" i="2"/>
  <c r="G29" i="2"/>
  <c r="G41" i="2"/>
  <c r="G77" i="2" s="1"/>
  <c r="G71" i="2"/>
  <c r="G40" i="2"/>
  <c r="K36" i="2"/>
  <c r="W89" i="2"/>
  <c r="W61" i="2"/>
  <c r="W95" i="2" s="1"/>
  <c r="W60" i="2"/>
  <c r="U35" i="2"/>
  <c r="I49" i="2" l="1"/>
  <c r="I50" i="2"/>
  <c r="J47" i="2"/>
  <c r="J48" i="2"/>
  <c r="J52" i="2"/>
  <c r="K45" i="2"/>
  <c r="J68" i="2"/>
  <c r="I55" i="2"/>
  <c r="Z85" i="2"/>
  <c r="AA45" i="2"/>
  <c r="AA85" i="2" s="1"/>
  <c r="W29" i="2"/>
  <c r="W30" i="2"/>
  <c r="W84" i="2"/>
  <c r="H28" i="2"/>
  <c r="H30" i="2" s="1"/>
  <c r="H27" i="2"/>
  <c r="H35" i="2"/>
  <c r="I25" i="2"/>
  <c r="H32" i="2"/>
  <c r="U88" i="2"/>
  <c r="U40" i="2"/>
  <c r="V40" i="2"/>
  <c r="K51" i="2" l="1"/>
  <c r="L45" i="2"/>
  <c r="M45" i="2" s="1"/>
  <c r="J50" i="2"/>
  <c r="J49" i="2"/>
  <c r="I61" i="2"/>
  <c r="I78" i="2" s="1"/>
  <c r="I72" i="2"/>
  <c r="I60" i="2"/>
  <c r="K68" i="2"/>
  <c r="J55" i="2"/>
  <c r="X84" i="2"/>
  <c r="W35" i="2"/>
  <c r="H40" i="2"/>
  <c r="H71" i="2"/>
  <c r="H41" i="2"/>
  <c r="H77" i="2" s="1"/>
  <c r="H29" i="2"/>
  <c r="I67" i="2"/>
  <c r="I31" i="2"/>
  <c r="U41" i="2"/>
  <c r="U94" i="2" s="1"/>
  <c r="V41" i="2"/>
  <c r="V94" i="2" s="1"/>
  <c r="K47" i="2" l="1"/>
  <c r="K48" i="2"/>
  <c r="K52" i="2"/>
  <c r="J61" i="2"/>
  <c r="J78" i="2" s="1"/>
  <c r="J72" i="2"/>
  <c r="J60" i="2"/>
  <c r="K55" i="2"/>
  <c r="L68" i="2"/>
  <c r="M68" i="2"/>
  <c r="W41" i="2"/>
  <c r="W94" i="2" s="1"/>
  <c r="W88" i="2"/>
  <c r="W40" i="2"/>
  <c r="Y84" i="2"/>
  <c r="I28" i="2"/>
  <c r="I30" i="2" s="1"/>
  <c r="I27" i="2"/>
  <c r="I35" i="2" s="1"/>
  <c r="I32" i="2"/>
  <c r="J25" i="2"/>
  <c r="K50" i="2" l="1"/>
  <c r="K49" i="2"/>
  <c r="K61" i="2"/>
  <c r="K78" i="2" s="1"/>
  <c r="K72" i="2"/>
  <c r="K60" i="2"/>
  <c r="AA84" i="2"/>
  <c r="Z84" i="2"/>
  <c r="J67" i="2"/>
  <c r="J31" i="2"/>
  <c r="I29" i="2"/>
  <c r="I41" i="2"/>
  <c r="I77" i="2" s="1"/>
  <c r="I71" i="2"/>
  <c r="I40" i="2"/>
  <c r="J28" i="2" l="1"/>
  <c r="J30" i="2" s="1"/>
  <c r="J27" i="2"/>
  <c r="J35" i="2" s="1"/>
  <c r="K25" i="2"/>
  <c r="J32" i="2"/>
  <c r="J40" i="2" l="1"/>
  <c r="J71" i="2"/>
  <c r="J29" i="2"/>
  <c r="J41" i="2"/>
  <c r="J77" i="2" s="1"/>
  <c r="K67" i="2"/>
  <c r="K31" i="2"/>
  <c r="L25" i="2"/>
  <c r="K28" i="2" l="1"/>
  <c r="K30" i="2" s="1"/>
  <c r="K27" i="2"/>
  <c r="L67" i="2"/>
  <c r="M25" i="2"/>
  <c r="M67" i="2" s="1"/>
  <c r="K35" i="2"/>
  <c r="K32" i="2"/>
  <c r="K41" i="2" l="1"/>
  <c r="K77" i="2" s="1"/>
  <c r="K29" i="2"/>
  <c r="K71" i="2"/>
  <c r="K40" i="2"/>
</calcChain>
</file>

<file path=xl/sharedStrings.xml><?xml version="1.0" encoding="utf-8"?>
<sst xmlns="http://schemas.openxmlformats.org/spreadsheetml/2006/main" count="170" uniqueCount="57">
  <si>
    <t>Projekta parametri</t>
  </si>
  <si>
    <t>Ieņimš.</t>
  </si>
  <si>
    <t>filtrs</t>
  </si>
  <si>
    <t>sm</t>
  </si>
  <si>
    <t>Vent</t>
  </si>
  <si>
    <t>Sild.</t>
  </si>
  <si>
    <t>Dzes.</t>
  </si>
  <si>
    <t>Tr.sl.</t>
  </si>
  <si>
    <t>piepl</t>
  </si>
  <si>
    <t>Nos.</t>
  </si>
  <si>
    <t>Filtrs</t>
  </si>
  <si>
    <t>tr.sl</t>
  </si>
  <si>
    <t>SM</t>
  </si>
  <si>
    <t>Izm</t>
  </si>
  <si>
    <t>Temperatūra</t>
  </si>
  <si>
    <t>°C</t>
  </si>
  <si>
    <t>Relatīvais mitrums</t>
  </si>
  <si>
    <t>%RH</t>
  </si>
  <si>
    <t>Spiediens</t>
  </si>
  <si>
    <t>Pa</t>
  </si>
  <si>
    <t>Blīvums</t>
  </si>
  <si>
    <r>
      <t>kg/м</t>
    </r>
    <r>
      <rPr>
        <vertAlign val="superscript"/>
        <sz val="10"/>
        <color theme="1" tint="0.34998626667073579"/>
        <rFont val="Artifakt Element Light"/>
        <family val="2"/>
        <charset val="204"/>
      </rPr>
      <t>3</t>
    </r>
  </si>
  <si>
    <t>Mitruma saturs</t>
  </si>
  <si>
    <t>g/kg</t>
  </si>
  <si>
    <r>
      <t>g/m</t>
    </r>
    <r>
      <rPr>
        <vertAlign val="superscript"/>
        <sz val="10"/>
        <color theme="1" tint="0.34998626667073579"/>
        <rFont val="Artifakt Element Light"/>
        <family val="2"/>
        <charset val="204"/>
      </rPr>
      <t>3</t>
    </r>
  </si>
  <si>
    <t>Entalpija</t>
  </si>
  <si>
    <t>kJ/kg</t>
  </si>
  <si>
    <t>Parciālais spiediens</t>
  </si>
  <si>
    <t>Rasas punkts</t>
  </si>
  <si>
    <t>Piesātinātā tvaika p.sp.</t>
  </si>
  <si>
    <t>Plūsma</t>
  </si>
  <si>
    <t>m³/h</t>
  </si>
  <si>
    <t>Masa plūsma</t>
  </si>
  <si>
    <t>kg/h</t>
  </si>
  <si>
    <t>∆P</t>
  </si>
  <si>
    <t>∆T</t>
  </si>
  <si>
    <t>∆h</t>
  </si>
  <si>
    <t>Q</t>
  </si>
  <si>
    <t>kW</t>
  </si>
  <si>
    <t>Faktiskie parametri</t>
  </si>
  <si>
    <t>Parametri</t>
  </si>
  <si>
    <t>mērvienības</t>
  </si>
  <si>
    <t>ieniemšana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</si>
  <si>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</si>
  <si>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</si>
  <si>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</si>
  <si>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</si>
  <si>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</si>
  <si>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</si>
  <si>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</si>
  <si>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</si>
  <si>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</si>
  <si>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ΔPa</t>
  </si>
  <si>
    <t>Atmosfēras spiediens</t>
  </si>
  <si>
    <t>kPa</t>
  </si>
  <si>
    <t xml:space="preserve">Gaisa entalpija </t>
  </si>
  <si>
    <t>kJ/(kg·°C)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</si>
</sst>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@\ &quot;(1)&quot;"/>
    <numFmt numFmtId="166" formatCode="@\ &quot;(3)&quot;"/>
    <numFmt numFmtId="167" formatCode="@\ &quot;(2)&quot;"/>
    <numFmt numFmtId="168" formatCode="@\ &quot;(4)&quot;"/>
    <numFmt numFmtId="169" formatCode="0;\-0;;\ @"/>
    <numFmt numFmtId="170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 tint="0.34998626667073579"/>
      <name val="Artifakt Element Light"/>
      <family val="2"/>
      <charset val="204"/>
    </font>
    <font>
      <sz val="12"/>
      <color theme="1" tint="0.34998626667073579"/>
      <name val="Artifakt Element Light"/>
      <family val="2"/>
      <charset val="204"/>
    </font>
    <font>
      <sz val="12"/>
      <name val="Artifakt Element Medium"/>
      <family val="2"/>
      <charset val="204"/>
    </font>
    <font>
      <sz val="11"/>
      <name val="Artifakt Element Light"/>
      <family val="2"/>
      <charset val="204"/>
    </font>
    <font>
      <sz val="12"/>
      <name val="Artifakt Element Light"/>
      <family val="2"/>
      <charset val="204"/>
    </font>
    <font>
      <sz val="10"/>
      <name val="Artifakt Element Light"/>
      <family val="2"/>
      <charset val="204"/>
    </font>
    <font>
      <vertAlign val="superscript"/>
      <sz val="10"/>
      <color theme="1" tint="0.34998626667073579"/>
      <name val="Artifakt Element Light"/>
      <family val="2"/>
      <charset val="204"/>
    </font>
    <font>
      <sz val="11"/>
      <name val="Artifakt Element Medium"/>
      <family val="2"/>
      <charset val="204"/>
    </font>
    <font>
      <b/>
      <sz val="12"/>
      <color theme="1" tint="0.34998626667073579"/>
      <name val="Artifakt Element Medium"/>
      <family val="2"/>
      <charset val="204"/>
    </font>
    <font>
      <b/>
      <sz val="12"/>
      <color theme="1" tint="0.34998626667073579"/>
      <name val="Artifakt Element Light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5" fontId="4" fillId="2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0" xfId="1" applyNumberFormat="1" applyFont="1"/>
    <xf numFmtId="166" fontId="4" fillId="2" borderId="1" xfId="1" applyNumberFormat="1" applyFont="1" applyFill="1" applyBorder="1" applyAlignment="1">
      <alignment horizontal="right" vertical="center"/>
    </xf>
    <xf numFmtId="165" fontId="6" fillId="2" borderId="2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0" xfId="1" applyNumberFormat="1" applyFont="1"/>
    <xf numFmtId="166" fontId="6" fillId="2" borderId="2" xfId="1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/>
    </xf>
    <xf numFmtId="165" fontId="3" fillId="2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6" fontId="3" fillId="2" borderId="2" xfId="1" applyNumberFormat="1" applyFont="1" applyFill="1" applyBorder="1" applyAlignment="1">
      <alignment horizontal="right" vertical="center"/>
    </xf>
    <xf numFmtId="3" fontId="2" fillId="2" borderId="2" xfId="1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3" fillId="0" borderId="0" xfId="1" applyNumberFormat="1" applyFont="1"/>
    <xf numFmtId="165" fontId="3" fillId="0" borderId="2" xfId="1" applyNumberFormat="1" applyFont="1" applyBorder="1" applyAlignment="1">
      <alignment horizontal="right"/>
    </xf>
    <xf numFmtId="3" fontId="2" fillId="0" borderId="2" xfId="1" applyNumberFormat="1" applyFont="1" applyBorder="1" applyAlignment="1">
      <alignment horizontal="center"/>
    </xf>
    <xf numFmtId="166" fontId="3" fillId="0" borderId="2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center"/>
    </xf>
    <xf numFmtId="166" fontId="3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/>
    <xf numFmtId="3" fontId="3" fillId="0" borderId="2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7" fontId="9" fillId="0" borderId="1" xfId="1" applyNumberFormat="1" applyFont="1" applyBorder="1" applyAlignment="1">
      <alignment horizontal="right"/>
    </xf>
    <xf numFmtId="168" fontId="9" fillId="0" borderId="1" xfId="1" applyNumberFormat="1" applyFont="1" applyBorder="1" applyAlignment="1">
      <alignment horizontal="right"/>
    </xf>
    <xf numFmtId="167" fontId="6" fillId="2" borderId="2" xfId="1" applyNumberFormat="1" applyFont="1" applyFill="1" applyBorder="1" applyAlignment="1">
      <alignment horizontal="right" vertical="center"/>
    </xf>
    <xf numFmtId="168" fontId="6" fillId="2" borderId="2" xfId="1" applyNumberFormat="1" applyFont="1" applyFill="1" applyBorder="1" applyAlignment="1">
      <alignment horizontal="right" vertical="center"/>
    </xf>
    <xf numFmtId="167" fontId="3" fillId="2" borderId="2" xfId="1" applyNumberFormat="1" applyFont="1" applyFill="1" applyBorder="1" applyAlignment="1">
      <alignment horizontal="right" vertical="center"/>
    </xf>
    <xf numFmtId="168" fontId="3" fillId="2" borderId="2" xfId="1" applyNumberFormat="1" applyFont="1" applyFill="1" applyBorder="1" applyAlignment="1">
      <alignment horizontal="right" vertical="center"/>
    </xf>
    <xf numFmtId="167" fontId="3" fillId="0" borderId="2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  <xf numFmtId="167" fontId="3" fillId="0" borderId="0" xfId="1" applyNumberFormat="1" applyFont="1" applyAlignment="1">
      <alignment horizontal="right"/>
    </xf>
    <xf numFmtId="168" fontId="3" fillId="0" borderId="0" xfId="1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1" fontId="10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center"/>
    </xf>
    <xf numFmtId="165" fontId="6" fillId="3" borderId="3" xfId="1" applyNumberFormat="1" applyFont="1" applyFill="1" applyBorder="1" applyAlignment="1">
      <alignment horizontal="right" vertical="center"/>
    </xf>
    <xf numFmtId="3" fontId="3" fillId="3" borderId="3" xfId="1" applyNumberFormat="1" applyFont="1" applyFill="1" applyBorder="1" applyAlignment="1">
      <alignment horizontal="center"/>
    </xf>
    <xf numFmtId="169" fontId="6" fillId="3" borderId="3" xfId="1" applyNumberFormat="1" applyFont="1" applyFill="1" applyBorder="1" applyAlignment="1">
      <alignment horizontal="center" vertical="center"/>
    </xf>
    <xf numFmtId="167" fontId="6" fillId="0" borderId="0" xfId="1" applyNumberFormat="1" applyFont="1" applyAlignment="1">
      <alignment horizontal="right" vertical="center"/>
    </xf>
    <xf numFmtId="169" fontId="6" fillId="0" borderId="0" xfId="1" applyNumberFormat="1" applyFont="1" applyAlignment="1">
      <alignment horizontal="center" vertical="center"/>
    </xf>
    <xf numFmtId="165" fontId="6" fillId="3" borderId="0" xfId="1" applyNumberFormat="1" applyFont="1" applyFill="1" applyAlignment="1">
      <alignment horizontal="right" vertical="center"/>
    </xf>
    <xf numFmtId="3" fontId="3" fillId="3" borderId="0" xfId="1" applyNumberFormat="1" applyFont="1" applyFill="1" applyAlignment="1">
      <alignment horizontal="center"/>
    </xf>
    <xf numFmtId="169" fontId="6" fillId="3" borderId="0" xfId="1" applyNumberFormat="1" applyFont="1" applyFill="1" applyAlignment="1">
      <alignment horizontal="center" vertical="center"/>
    </xf>
    <xf numFmtId="165" fontId="3" fillId="3" borderId="0" xfId="1" applyNumberFormat="1" applyFont="1" applyFill="1" applyAlignment="1">
      <alignment horizontal="right"/>
    </xf>
    <xf numFmtId="166" fontId="6" fillId="3" borderId="3" xfId="1" applyNumberFormat="1" applyFont="1" applyFill="1" applyBorder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166" fontId="6" fillId="3" borderId="0" xfId="1" applyNumberFormat="1" applyFont="1" applyFill="1" applyAlignment="1">
      <alignment horizontal="right" vertical="center"/>
    </xf>
    <xf numFmtId="166" fontId="3" fillId="3" borderId="0" xfId="1" applyNumberFormat="1" applyFont="1" applyFill="1" applyAlignment="1">
      <alignment horizontal="right"/>
    </xf>
    <xf numFmtId="3" fontId="6" fillId="2" borderId="2" xfId="1" applyNumberFormat="1" applyFont="1" applyFill="1" applyBorder="1" applyAlignment="1">
      <alignment horizontal="right" vertical="center"/>
    </xf>
    <xf numFmtId="164" fontId="6" fillId="0" borderId="2" xfId="1" applyNumberFormat="1" applyFont="1" applyBorder="1" applyAlignment="1">
      <alignment horizontal="right"/>
    </xf>
    <xf numFmtId="3" fontId="7" fillId="2" borderId="2" xfId="1" applyNumberFormat="1" applyFont="1" applyFill="1" applyBorder="1" applyAlignment="1">
      <alignment horizontal="left" vertical="center"/>
    </xf>
    <xf numFmtId="3" fontId="6" fillId="2" borderId="2" xfId="1" applyNumberFormat="1" applyFont="1" applyFill="1" applyBorder="1" applyAlignment="1">
      <alignment horizontal="left" vertical="center"/>
    </xf>
    <xf numFmtId="170" fontId="6" fillId="0" borderId="2" xfId="1" applyNumberFormat="1" applyFont="1" applyBorder="1" applyAlignment="1">
      <alignment horizontal="right"/>
    </xf>
  </cellXfs>
  <cellStyles count="2">
    <cellStyle name="Обычный" xfId="0" builtinId="0"/>
    <cellStyle name="Обычный 2" xfId="1" xr:uid="{96B67108-8EE2-47C7-87C7-1BD7DD9DAF6E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tifakt Element Light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tifakt Element Light"/>
        <family val="2"/>
        <charset val="204"/>
        <scheme val="none"/>
      </font>
      <numFmt numFmtId="167" formatCode="@\ &quot;(2)&quot;"/>
      <alignment horizontal="right" vertical="bottom" textRotation="0" wrapText="0" indent="0" justifyLastLine="0" shrinkToFit="0" readingOrder="0"/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tifakt Element Light"/>
        <family val="2"/>
        <charset val="204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numFmt numFmtId="169" formatCode="0;\-0;;\ 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tifakt Element Light"/>
        <family val="2"/>
        <charset val="204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tifakt Element Light"/>
        <family val="2"/>
        <charset val="204"/>
        <scheme val="none"/>
      </font>
      <numFmt numFmtId="167" formatCode="@\ &quot;(2)&quot;"/>
      <alignment horizontal="right" vertical="bottom" textRotation="0" wrapText="0" indent="0" justifyLastLine="0" shrinkToFit="0" readingOrder="0"/>
    </dxf>
    <dxf>
      <border outline="0"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tifakt Element Light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Artifakt Element Light"/>
        <family val="2"/>
        <charset val="204"/>
        <scheme val="none"/>
      </font>
      <numFmt numFmtId="1" formatCode="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4"/>
          <c:order val="4"/>
          <c:tx>
            <c:strRef>
              <c:f>'[1]Process AHU'!$B$68:$C$68</c:f>
              <c:strCache>
                <c:ptCount val="2"/>
                <c:pt idx="0">
                  <c:v>Spiediens (1)</c:v>
                </c:pt>
                <c:pt idx="1">
                  <c:v>Pa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AHU'!$D$68:$M$68</c:f>
            </c:numRef>
          </c:val>
          <c:extLst>
            <c:ext xmlns:c16="http://schemas.microsoft.com/office/drawing/2014/chart" uri="{C3380CC4-5D6E-409C-BE32-E72D297353CC}">
              <c16:uniqueId val="{00000000-1F2E-4D46-B461-A0E0DD0AC48E}"/>
            </c:ext>
          </c:extLst>
        </c:ser>
        <c:ser>
          <c:idx val="5"/>
          <c:order val="5"/>
          <c:tx>
            <c:strRef>
              <c:f>'[1]Process AHU'!$B$69:$C$69</c:f>
              <c:strCache>
                <c:ptCount val="2"/>
                <c:pt idx="0">
                  <c:v>Spiediens (2)</c:v>
                </c:pt>
                <c:pt idx="1">
                  <c:v>ΔPa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AHU'!$D$69:$M$69</c:f>
            </c:numRef>
          </c:val>
          <c:extLst>
            <c:ext xmlns:c16="http://schemas.microsoft.com/office/drawing/2014/chart" uri="{C3380CC4-5D6E-409C-BE32-E72D297353CC}">
              <c16:uniqueId val="{00000001-1F2E-4D46-B461-A0E0DD0AC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200088"/>
        <c:axId val="720202968"/>
      </c:areaChart>
      <c:barChart>
        <c:barDir val="col"/>
        <c:grouping val="clustered"/>
        <c:varyColors val="0"/>
        <c:ser>
          <c:idx val="8"/>
          <c:order val="8"/>
          <c:tx>
            <c:strRef>
              <c:f>'[1]Process AHU'!$B$72:$C$72</c:f>
              <c:strCache>
                <c:ptCount val="2"/>
                <c:pt idx="0">
                  <c:v>∆P (1)</c:v>
                </c:pt>
                <c:pt idx="1">
                  <c:v>ΔPa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AHU'!$D$72:$M$72</c:f>
            </c:numRef>
          </c:val>
          <c:extLst>
            <c:ext xmlns:c16="http://schemas.microsoft.com/office/drawing/2014/chart" uri="{C3380CC4-5D6E-409C-BE32-E72D297353CC}">
              <c16:uniqueId val="{00000002-1F2E-4D46-B461-A0E0DD0AC48E}"/>
            </c:ext>
          </c:extLst>
        </c:ser>
        <c:ser>
          <c:idx val="9"/>
          <c:order val="9"/>
          <c:tx>
            <c:strRef>
              <c:f>'[1]Process AHU'!$B$73:$C$73</c:f>
              <c:strCache>
                <c:ptCount val="2"/>
                <c:pt idx="0">
                  <c:v>∆P (2)</c:v>
                </c:pt>
                <c:pt idx="1">
                  <c:v>Pa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AHU'!$D$73:$M$73</c:f>
            </c:numRef>
          </c:val>
          <c:extLst>
            <c:ext xmlns:c16="http://schemas.microsoft.com/office/drawing/2014/chart" uri="{C3380CC4-5D6E-409C-BE32-E72D297353CC}">
              <c16:uniqueId val="{00000003-1F2E-4D46-B461-A0E0DD0AC48E}"/>
            </c:ext>
          </c:extLst>
        </c:ser>
        <c:ser>
          <c:idx val="10"/>
          <c:order val="10"/>
          <c:tx>
            <c:strRef>
              <c:f>'[1]Process AHU'!$B$74:$C$74</c:f>
              <c:strCache>
                <c:ptCount val="2"/>
                <c:pt idx="0">
                  <c:v>∆T (1)</c:v>
                </c:pt>
                <c:pt idx="1">
                  <c:v>°C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AHU'!$D$74:$M$74</c:f>
            </c:numRef>
          </c:val>
          <c:extLst>
            <c:ext xmlns:c16="http://schemas.microsoft.com/office/drawing/2014/chart" uri="{C3380CC4-5D6E-409C-BE32-E72D297353CC}">
              <c16:uniqueId val="{00000004-1F2E-4D46-B461-A0E0DD0AC48E}"/>
            </c:ext>
          </c:extLst>
        </c:ser>
        <c:ser>
          <c:idx val="11"/>
          <c:order val="11"/>
          <c:tx>
            <c:strRef>
              <c:f>'[1]Process AHU'!$B$75:$C$75</c:f>
              <c:strCache>
                <c:ptCount val="2"/>
                <c:pt idx="0">
                  <c:v>∆T (2)</c:v>
                </c:pt>
                <c:pt idx="1">
                  <c:v>°C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AHU'!$D$75:$M$75</c:f>
            </c:numRef>
          </c:val>
          <c:extLst>
            <c:ext xmlns:c16="http://schemas.microsoft.com/office/drawing/2014/chart" uri="{C3380CC4-5D6E-409C-BE32-E72D297353CC}">
              <c16:uniqueId val="{00000005-1F2E-4D46-B461-A0E0DD0AC48E}"/>
            </c:ext>
          </c:extLst>
        </c:ser>
        <c:ser>
          <c:idx val="12"/>
          <c:order val="12"/>
          <c:tx>
            <c:strRef>
              <c:f>'Process AHU'!$B$77:$C$77</c:f>
              <c:strCache>
                <c:ptCount val="2"/>
                <c:pt idx="0">
                  <c:v>Q (1)</c:v>
                </c:pt>
                <c:pt idx="1">
                  <c:v>kW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'Process AHU'!$D$64:$M$64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'Process AHU'!$D$77:$M$77</c:f>
              <c:numCache>
                <c:formatCode>0;\-0;;\ @</c:formatCode>
                <c:ptCount val="10"/>
                <c:pt idx="0">
                  <c:v>0</c:v>
                </c:pt>
                <c:pt idx="1">
                  <c:v>23.226497566716578</c:v>
                </c:pt>
                <c:pt idx="2">
                  <c:v>2.7234718451494864</c:v>
                </c:pt>
                <c:pt idx="3">
                  <c:v>117.413694565749</c:v>
                </c:pt>
                <c:pt idx="4">
                  <c:v>-23.482738913149799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2E-4D46-B461-A0E0DD0AC48E}"/>
            </c:ext>
          </c:extLst>
        </c:ser>
        <c:ser>
          <c:idx val="13"/>
          <c:order val="13"/>
          <c:tx>
            <c:strRef>
              <c:f>'Process AHU'!$B$78:$C$78</c:f>
              <c:strCache>
                <c:ptCount val="2"/>
                <c:pt idx="0">
                  <c:v>Q (2)</c:v>
                </c:pt>
                <c:pt idx="1">
                  <c:v>kW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'Process AHU'!$D$64:$M$64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'Process AHU'!$D$78:$M$78</c:f>
              <c:numCache>
                <c:formatCode>0;\-0;;\ @</c:formatCode>
                <c:ptCount val="10"/>
                <c:pt idx="0">
                  <c:v>0</c:v>
                </c:pt>
                <c:pt idx="1">
                  <c:v>-0.84041956188205913</c:v>
                </c:pt>
                <c:pt idx="2">
                  <c:v>77.898505488171395</c:v>
                </c:pt>
                <c:pt idx="3">
                  <c:v>0</c:v>
                </c:pt>
                <c:pt idx="4">
                  <c:v>18.136674941902513</c:v>
                </c:pt>
                <c:pt idx="5">
                  <c:v>-3.5678704803742738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2E-4D46-B461-A0E0DD0AC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200088"/>
        <c:axId val="720202968"/>
      </c:barChart>
      <c:lineChart>
        <c:grouping val="standard"/>
        <c:varyColors val="0"/>
        <c:ser>
          <c:idx val="0"/>
          <c:order val="0"/>
          <c:tx>
            <c:strRef>
              <c:f>'Process AHU'!$B$65:$C$65</c:f>
              <c:strCache>
                <c:ptCount val="2"/>
                <c:pt idx="0">
                  <c:v>Temperatūra (1)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'Process AHU'!$D$23:$M$23</c:f>
              <c:strCache>
                <c:ptCount val="10"/>
                <c:pt idx="0">
                  <c:v>Ieņimš.</c:v>
                </c:pt>
                <c:pt idx="1">
                  <c:v>filtrs</c:v>
                </c:pt>
                <c:pt idx="2">
                  <c:v>sm</c:v>
                </c:pt>
                <c:pt idx="3">
                  <c:v>Vent</c:v>
                </c:pt>
                <c:pt idx="4">
                  <c:v>Sild.</c:v>
                </c:pt>
                <c:pt idx="5">
                  <c:v>Dzes.</c:v>
                </c:pt>
                <c:pt idx="6">
                  <c:v>Tr.sl.</c:v>
                </c:pt>
                <c:pt idx="7">
                  <c:v>piepl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'Process AHU'!$D$65:$M$65</c:f>
              <c:numCache>
                <c:formatCode>0;\-0;;\ @</c:formatCode>
                <c:ptCount val="10"/>
                <c:pt idx="0">
                  <c:v>-21</c:v>
                </c:pt>
                <c:pt idx="1">
                  <c:v>-13</c:v>
                </c:pt>
                <c:pt idx="2">
                  <c:v>-12</c:v>
                </c:pt>
                <c:pt idx="3">
                  <c:v>28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F2E-4D46-B461-A0E0DD0AC48E}"/>
            </c:ext>
          </c:extLst>
        </c:ser>
        <c:ser>
          <c:idx val="1"/>
          <c:order val="1"/>
          <c:tx>
            <c:strRef>
              <c:f>'Process AHU'!$B$66:$C$66</c:f>
              <c:strCache>
                <c:ptCount val="2"/>
                <c:pt idx="0">
                  <c:v>Temperatūra (2)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'Process AHU'!$D$23:$M$23</c:f>
              <c:strCache>
                <c:ptCount val="10"/>
                <c:pt idx="0">
                  <c:v>Ieņimš.</c:v>
                </c:pt>
                <c:pt idx="1">
                  <c:v>filtrs</c:v>
                </c:pt>
                <c:pt idx="2">
                  <c:v>sm</c:v>
                </c:pt>
                <c:pt idx="3">
                  <c:v>Vent</c:v>
                </c:pt>
                <c:pt idx="4">
                  <c:v>Sild.</c:v>
                </c:pt>
                <c:pt idx="5">
                  <c:v>Dzes.</c:v>
                </c:pt>
                <c:pt idx="6">
                  <c:v>Tr.sl.</c:v>
                </c:pt>
                <c:pt idx="7">
                  <c:v>piepl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'Process AHU'!$D$66:$M$66</c:f>
              <c:numCache>
                <c:formatCode>0;\-0;;\ @</c:formatCode>
                <c:ptCount val="10"/>
                <c:pt idx="0">
                  <c:v>-14.1</c:v>
                </c:pt>
                <c:pt idx="1">
                  <c:v>-14.1</c:v>
                </c:pt>
                <c:pt idx="2">
                  <c:v>12.1</c:v>
                </c:pt>
                <c:pt idx="3">
                  <c:v>12.1</c:v>
                </c:pt>
                <c:pt idx="4">
                  <c:v>18.2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F2E-4D46-B461-A0E0DD0AC48E}"/>
            </c:ext>
          </c:extLst>
        </c:ser>
        <c:ser>
          <c:idx val="2"/>
          <c:order val="2"/>
          <c:tx>
            <c:strRef>
              <c:f>'[1]Process AHU'!$B$66:$C$66</c:f>
              <c:strCache>
                <c:ptCount val="2"/>
                <c:pt idx="0">
                  <c:v>Relatīvais mitrums (1)</c:v>
                </c:pt>
                <c:pt idx="1">
                  <c:v>%RH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'[1]Process AHU'!$D$22:$M$22</c:f>
              <c:strCache>
                <c:ptCount val="10"/>
                <c:pt idx="0">
                  <c:v>Ieņimš.</c:v>
                </c:pt>
                <c:pt idx="1">
                  <c:v>filtrs</c:v>
                </c:pt>
                <c:pt idx="2">
                  <c:v>sm</c:v>
                </c:pt>
                <c:pt idx="3">
                  <c:v>Vent</c:v>
                </c:pt>
                <c:pt idx="4">
                  <c:v>Sild.</c:v>
                </c:pt>
                <c:pt idx="5">
                  <c:v>Dzes.</c:v>
                </c:pt>
                <c:pt idx="6">
                  <c:v>Tr.sl.</c:v>
                </c:pt>
                <c:pt idx="7">
                  <c:v>piepl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AHU'!$D$66:$M$66</c:f>
            </c:numRef>
          </c:val>
          <c:smooth val="0"/>
          <c:extLst>
            <c:ext xmlns:c16="http://schemas.microsoft.com/office/drawing/2014/chart" uri="{C3380CC4-5D6E-409C-BE32-E72D297353CC}">
              <c16:uniqueId val="{0000000A-1F2E-4D46-B461-A0E0DD0AC48E}"/>
            </c:ext>
          </c:extLst>
        </c:ser>
        <c:ser>
          <c:idx val="3"/>
          <c:order val="3"/>
          <c:tx>
            <c:strRef>
              <c:f>'[1]Process AHU'!$B$67:$C$67</c:f>
              <c:strCache>
                <c:ptCount val="2"/>
                <c:pt idx="0">
                  <c:v>Relatīvais mitrums (2)</c:v>
                </c:pt>
                <c:pt idx="1">
                  <c:v>%RH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'[1]Process AHU'!$D$22:$M$22</c:f>
              <c:strCache>
                <c:ptCount val="10"/>
                <c:pt idx="0">
                  <c:v>Ieņimš.</c:v>
                </c:pt>
                <c:pt idx="1">
                  <c:v>filtrs</c:v>
                </c:pt>
                <c:pt idx="2">
                  <c:v>sm</c:v>
                </c:pt>
                <c:pt idx="3">
                  <c:v>Vent</c:v>
                </c:pt>
                <c:pt idx="4">
                  <c:v>Sild.</c:v>
                </c:pt>
                <c:pt idx="5">
                  <c:v>Dzes.</c:v>
                </c:pt>
                <c:pt idx="6">
                  <c:v>Tr.sl.</c:v>
                </c:pt>
                <c:pt idx="7">
                  <c:v>piepl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AHU'!$D$67:$M$67</c:f>
            </c:numRef>
          </c:val>
          <c:smooth val="0"/>
          <c:extLst>
            <c:ext xmlns:c16="http://schemas.microsoft.com/office/drawing/2014/chart" uri="{C3380CC4-5D6E-409C-BE32-E72D297353CC}">
              <c16:uniqueId val="{0000000B-1F2E-4D46-B461-A0E0DD0AC48E}"/>
            </c:ext>
          </c:extLst>
        </c:ser>
        <c:ser>
          <c:idx val="6"/>
          <c:order val="6"/>
          <c:tx>
            <c:strRef>
              <c:f>'[1]Process AHU'!$B$70:$C$70</c:f>
              <c:strCache>
                <c:ptCount val="2"/>
                <c:pt idx="0">
                  <c:v>Mitruma saturs (1)</c:v>
                </c:pt>
                <c:pt idx="1">
                  <c:v>g/kg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AHU'!$D$70:$M$70</c:f>
            </c:numRef>
          </c:val>
          <c:smooth val="0"/>
          <c:extLst>
            <c:ext xmlns:c16="http://schemas.microsoft.com/office/drawing/2014/chart" uri="{C3380CC4-5D6E-409C-BE32-E72D297353CC}">
              <c16:uniqueId val="{0000000C-1F2E-4D46-B461-A0E0DD0AC48E}"/>
            </c:ext>
          </c:extLst>
        </c:ser>
        <c:ser>
          <c:idx val="7"/>
          <c:order val="7"/>
          <c:tx>
            <c:strRef>
              <c:f>'[1]Process AHU'!$B$71:$C$71</c:f>
              <c:strCache>
                <c:ptCount val="2"/>
                <c:pt idx="0">
                  <c:v>Mitruma saturs (2)</c:v>
                </c:pt>
                <c:pt idx="1">
                  <c:v>g/kg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AHU'!$D$71:$M$71</c:f>
            </c:numRef>
          </c:val>
          <c:smooth val="0"/>
          <c:extLst>
            <c:ext xmlns:c16="http://schemas.microsoft.com/office/drawing/2014/chart" uri="{C3380CC4-5D6E-409C-BE32-E72D297353CC}">
              <c16:uniqueId val="{0000000D-1F2E-4D46-B461-A0E0DD0AC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200088"/>
        <c:axId val="720202968"/>
      </c:lineChart>
      <c:catAx>
        <c:axId val="72020008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720202968"/>
        <c:crosses val="autoZero"/>
        <c:auto val="0"/>
        <c:lblAlgn val="ctr"/>
        <c:lblOffset val="100"/>
        <c:noMultiLvlLbl val="0"/>
      </c:catAx>
      <c:valAx>
        <c:axId val="72020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\-0;;\ 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720200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tifakt Element Light" panose="020B0303050000020004" pitchFamily="34" charset="-52"/>
              <a:ea typeface="Artifakt Element Light" panose="020B0303050000020004" pitchFamily="34" charset="-52"/>
              <a:cs typeface="+mn-cs"/>
            </a:defRPr>
          </a:pPr>
          <a:endParaRPr lang="ru-RU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Light" panose="020B0303050000020004" pitchFamily="34" charset="-52"/>
          <a:ea typeface="Artifakt Element Light" panose="020B03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4"/>
          <c:order val="4"/>
          <c:tx>
            <c:strRef>
              <c:f>'[1]Process AHU'!$P$85:$Q$85</c:f>
              <c:strCache>
                <c:ptCount val="2"/>
                <c:pt idx="0">
                  <c:v>Spiediens (3)</c:v>
                </c:pt>
                <c:pt idx="1">
                  <c:v>Pa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AHU'!$R$85:$AA$85</c:f>
            </c:numRef>
          </c:val>
          <c:extLst>
            <c:ext xmlns:c16="http://schemas.microsoft.com/office/drawing/2014/chart" uri="{C3380CC4-5D6E-409C-BE32-E72D297353CC}">
              <c16:uniqueId val="{00000000-6151-4B3F-B0BA-9451CF539BE3}"/>
            </c:ext>
          </c:extLst>
        </c:ser>
        <c:ser>
          <c:idx val="5"/>
          <c:order val="5"/>
          <c:tx>
            <c:strRef>
              <c:f>'[1]Process AHU'!$P$86:$Q$86</c:f>
              <c:strCache>
                <c:ptCount val="2"/>
                <c:pt idx="0">
                  <c:v>Spiediens (4)</c:v>
                </c:pt>
                <c:pt idx="1">
                  <c:v>ΔPa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AHU'!$R$86:$AA$86</c:f>
            </c:numRef>
          </c:val>
          <c:extLst>
            <c:ext xmlns:c16="http://schemas.microsoft.com/office/drawing/2014/chart" uri="{C3380CC4-5D6E-409C-BE32-E72D297353CC}">
              <c16:uniqueId val="{00000001-6151-4B3F-B0BA-9451CF53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0200088"/>
        <c:axId val="720202968"/>
      </c:areaChart>
      <c:barChart>
        <c:barDir val="col"/>
        <c:grouping val="clustered"/>
        <c:varyColors val="0"/>
        <c:ser>
          <c:idx val="8"/>
          <c:order val="8"/>
          <c:tx>
            <c:strRef>
              <c:f>'[1]Process AHU'!$P$89:$Q$89</c:f>
              <c:strCache>
                <c:ptCount val="2"/>
                <c:pt idx="0">
                  <c:v>∆P (3)</c:v>
                </c:pt>
                <c:pt idx="1">
                  <c:v>ΔPa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AHU'!$R$89:$AA$89</c:f>
            </c:numRef>
          </c:val>
          <c:extLst>
            <c:ext xmlns:c16="http://schemas.microsoft.com/office/drawing/2014/chart" uri="{C3380CC4-5D6E-409C-BE32-E72D297353CC}">
              <c16:uniqueId val="{00000002-6151-4B3F-B0BA-9451CF539BE3}"/>
            </c:ext>
          </c:extLst>
        </c:ser>
        <c:ser>
          <c:idx val="9"/>
          <c:order val="9"/>
          <c:tx>
            <c:strRef>
              <c:f>'[1]Process AHU'!$P$90:$Q$90</c:f>
              <c:strCache>
                <c:ptCount val="2"/>
                <c:pt idx="0">
                  <c:v>∆P (4)</c:v>
                </c:pt>
                <c:pt idx="1">
                  <c:v>Pa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AHU'!$R$90:$AA$90</c:f>
            </c:numRef>
          </c:val>
          <c:extLst>
            <c:ext xmlns:c16="http://schemas.microsoft.com/office/drawing/2014/chart" uri="{C3380CC4-5D6E-409C-BE32-E72D297353CC}">
              <c16:uniqueId val="{00000003-6151-4B3F-B0BA-9451CF539BE3}"/>
            </c:ext>
          </c:extLst>
        </c:ser>
        <c:ser>
          <c:idx val="10"/>
          <c:order val="10"/>
          <c:tx>
            <c:strRef>
              <c:f>'[1]Process AHU'!$P$91:$Q$91</c:f>
              <c:strCache>
                <c:ptCount val="2"/>
                <c:pt idx="0">
                  <c:v>∆T (3)</c:v>
                </c:pt>
                <c:pt idx="1">
                  <c:v>°C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AHU'!$R$91:$AA$91</c:f>
            </c:numRef>
          </c:val>
          <c:extLst>
            <c:ext xmlns:c16="http://schemas.microsoft.com/office/drawing/2014/chart" uri="{C3380CC4-5D6E-409C-BE32-E72D297353CC}">
              <c16:uniqueId val="{00000004-6151-4B3F-B0BA-9451CF539BE3}"/>
            </c:ext>
          </c:extLst>
        </c:ser>
        <c:ser>
          <c:idx val="11"/>
          <c:order val="11"/>
          <c:tx>
            <c:strRef>
              <c:f>'[1]Process AHU'!$P$92:$Q$92</c:f>
              <c:strCache>
                <c:ptCount val="2"/>
                <c:pt idx="0">
                  <c:v>∆T (4)</c:v>
                </c:pt>
                <c:pt idx="1">
                  <c:v>°C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AHU'!$R$92:$AA$92</c:f>
            </c:numRef>
          </c:val>
          <c:extLst>
            <c:ext xmlns:c16="http://schemas.microsoft.com/office/drawing/2014/chart" uri="{C3380CC4-5D6E-409C-BE32-E72D297353CC}">
              <c16:uniqueId val="{00000005-6151-4B3F-B0BA-9451CF539BE3}"/>
            </c:ext>
          </c:extLst>
        </c:ser>
        <c:ser>
          <c:idx val="12"/>
          <c:order val="12"/>
          <c:tx>
            <c:strRef>
              <c:f>'Process AHU'!$P$94:$Q$94</c:f>
              <c:strCache>
                <c:ptCount val="2"/>
                <c:pt idx="0">
                  <c:v>Q (3)</c:v>
                </c:pt>
                <c:pt idx="1">
                  <c:v>kW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'Process AHU'!$D$64:$M$64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'Process AHU'!$R$94:$AA$94</c:f>
              <c:numCache>
                <c:formatCode>0;\-0;;\ @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-122.7406939489214</c:v>
                </c:pt>
                <c:pt idx="4">
                  <c:v>2.4660328166087528</c:v>
                </c:pt>
                <c:pt idx="5">
                  <c:v>2.9546160682941975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51-4B3F-B0BA-9451CF539BE3}"/>
            </c:ext>
          </c:extLst>
        </c:ser>
        <c:ser>
          <c:idx val="13"/>
          <c:order val="13"/>
          <c:tx>
            <c:strRef>
              <c:f>'Process AHU'!$P$95:$Q$95</c:f>
              <c:strCache>
                <c:ptCount val="2"/>
                <c:pt idx="0">
                  <c:v>Q (4)</c:v>
                </c:pt>
                <c:pt idx="1">
                  <c:v>kW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'Process AHU'!$D$64:$M$64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'Process AHU'!$R$95:$AA$95</c:f>
              <c:numCache>
                <c:formatCode>0;\-0;;\ @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-101.46512171822296</c:v>
                </c:pt>
                <c:pt idx="4">
                  <c:v>5.1184830503428751</c:v>
                </c:pt>
                <c:pt idx="5">
                  <c:v>-0.79580890128470494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51-4B3F-B0BA-9451CF53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200088"/>
        <c:axId val="720202968"/>
      </c:barChart>
      <c:lineChart>
        <c:grouping val="standard"/>
        <c:varyColors val="0"/>
        <c:ser>
          <c:idx val="0"/>
          <c:order val="0"/>
          <c:tx>
            <c:strRef>
              <c:f>'Process AHU'!$P$82:$Q$82</c:f>
              <c:strCache>
                <c:ptCount val="2"/>
                <c:pt idx="0">
                  <c:v>Temperatūra (3)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'Process AHU'!$R$23:$AA$23</c:f>
              <c:strCache>
                <c:ptCount val="10"/>
                <c:pt idx="0">
                  <c:v>Nos.</c:v>
                </c:pt>
                <c:pt idx="1">
                  <c:v>Filtrs</c:v>
                </c:pt>
                <c:pt idx="2">
                  <c:v>tr.sl</c:v>
                </c:pt>
                <c:pt idx="3">
                  <c:v>SM</c:v>
                </c:pt>
                <c:pt idx="4">
                  <c:v>Vent</c:v>
                </c:pt>
                <c:pt idx="5">
                  <c:v>Izm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'Process AHU'!$R$82:$AA$82</c:f>
              <c:numCache>
                <c:formatCode>0;\-0;;\ @</c:formatCode>
                <c:ptCount val="10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-14.3</c:v>
                </c:pt>
                <c:pt idx="4">
                  <c:v>-13.4</c:v>
                </c:pt>
                <c:pt idx="5">
                  <c:v>-12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51-4B3F-B0BA-9451CF539BE3}"/>
            </c:ext>
          </c:extLst>
        </c:ser>
        <c:ser>
          <c:idx val="1"/>
          <c:order val="1"/>
          <c:tx>
            <c:strRef>
              <c:f>'Process AHU'!$P$83:$Q$83</c:f>
              <c:strCache>
                <c:ptCount val="2"/>
                <c:pt idx="0">
                  <c:v>Temperatūra (4)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'Process AHU'!$R$23:$AA$23</c:f>
              <c:strCache>
                <c:ptCount val="10"/>
                <c:pt idx="0">
                  <c:v>Nos.</c:v>
                </c:pt>
                <c:pt idx="1">
                  <c:v>Filtrs</c:v>
                </c:pt>
                <c:pt idx="2">
                  <c:v>tr.sl</c:v>
                </c:pt>
                <c:pt idx="3">
                  <c:v>SM</c:v>
                </c:pt>
                <c:pt idx="4">
                  <c:v>Vent</c:v>
                </c:pt>
                <c:pt idx="5">
                  <c:v>Izm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'Process AHU'!$R$83:$AA$83</c:f>
              <c:numCache>
                <c:formatCode>0;\-0;;\ @</c:formatCode>
                <c:ptCount val="10"/>
                <c:pt idx="0">
                  <c:v>23.8</c:v>
                </c:pt>
                <c:pt idx="1">
                  <c:v>23.8</c:v>
                </c:pt>
                <c:pt idx="2">
                  <c:v>23.8</c:v>
                </c:pt>
                <c:pt idx="3">
                  <c:v>-8.8000000000000007</c:v>
                </c:pt>
                <c:pt idx="4">
                  <c:v>-7</c:v>
                </c:pt>
                <c:pt idx="5">
                  <c:v>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151-4B3F-B0BA-9451CF539BE3}"/>
            </c:ext>
          </c:extLst>
        </c:ser>
        <c:ser>
          <c:idx val="2"/>
          <c:order val="2"/>
          <c:tx>
            <c:strRef>
              <c:f>'[1]Process AHU'!$P$83:$Q$83</c:f>
              <c:strCache>
                <c:ptCount val="2"/>
                <c:pt idx="0">
                  <c:v>Relatīvais mitrums (3)</c:v>
                </c:pt>
                <c:pt idx="1">
                  <c:v>%RH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'[1]Process AHU'!$R$22:$AA$22</c:f>
              <c:strCache>
                <c:ptCount val="10"/>
                <c:pt idx="0">
                  <c:v>Nos.</c:v>
                </c:pt>
                <c:pt idx="1">
                  <c:v>Filtrs</c:v>
                </c:pt>
                <c:pt idx="2">
                  <c:v>tr.sl</c:v>
                </c:pt>
                <c:pt idx="3">
                  <c:v>SM</c:v>
                </c:pt>
                <c:pt idx="4">
                  <c:v>Vent</c:v>
                </c:pt>
                <c:pt idx="5">
                  <c:v>Izm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AHU'!$R$83:$AA$83</c:f>
            </c:numRef>
          </c:val>
          <c:smooth val="0"/>
          <c:extLst>
            <c:ext xmlns:c16="http://schemas.microsoft.com/office/drawing/2014/chart" uri="{C3380CC4-5D6E-409C-BE32-E72D297353CC}">
              <c16:uniqueId val="{0000000A-6151-4B3F-B0BA-9451CF539BE3}"/>
            </c:ext>
          </c:extLst>
        </c:ser>
        <c:ser>
          <c:idx val="3"/>
          <c:order val="3"/>
          <c:tx>
            <c:strRef>
              <c:f>'[1]Process AHU'!$P$84:$Q$84</c:f>
              <c:strCache>
                <c:ptCount val="2"/>
                <c:pt idx="0">
                  <c:v>Relatīvais mitrums (4)</c:v>
                </c:pt>
                <c:pt idx="1">
                  <c:v>%RH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'[1]Process AHU'!$R$22:$AA$22</c:f>
              <c:strCache>
                <c:ptCount val="10"/>
                <c:pt idx="0">
                  <c:v>Nos.</c:v>
                </c:pt>
                <c:pt idx="1">
                  <c:v>Filtrs</c:v>
                </c:pt>
                <c:pt idx="2">
                  <c:v>tr.sl</c:v>
                </c:pt>
                <c:pt idx="3">
                  <c:v>SM</c:v>
                </c:pt>
                <c:pt idx="4">
                  <c:v>Vent</c:v>
                </c:pt>
                <c:pt idx="5">
                  <c:v>Izm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AHU'!$R$84:$AA$84</c:f>
            </c:numRef>
          </c:val>
          <c:smooth val="0"/>
          <c:extLst>
            <c:ext xmlns:c16="http://schemas.microsoft.com/office/drawing/2014/chart" uri="{C3380CC4-5D6E-409C-BE32-E72D297353CC}">
              <c16:uniqueId val="{0000000B-6151-4B3F-B0BA-9451CF539BE3}"/>
            </c:ext>
          </c:extLst>
        </c:ser>
        <c:ser>
          <c:idx val="6"/>
          <c:order val="6"/>
          <c:tx>
            <c:strRef>
              <c:f>'[1]Process AHU'!$P$87:$Q$87</c:f>
              <c:strCache>
                <c:ptCount val="2"/>
                <c:pt idx="0">
                  <c:v>Mitruma saturs (3)</c:v>
                </c:pt>
                <c:pt idx="1">
                  <c:v>g/kg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AHU'!$R$87:$AA$87</c:f>
            </c:numRef>
          </c:val>
          <c:smooth val="0"/>
          <c:extLst>
            <c:ext xmlns:c16="http://schemas.microsoft.com/office/drawing/2014/chart" uri="{C3380CC4-5D6E-409C-BE32-E72D297353CC}">
              <c16:uniqueId val="{0000000C-6151-4B3F-B0BA-9451CF539BE3}"/>
            </c:ext>
          </c:extLst>
        </c:ser>
        <c:ser>
          <c:idx val="7"/>
          <c:order val="7"/>
          <c:tx>
            <c:strRef>
              <c:f>'[1]Process AHU'!$P$88:$Q$88</c:f>
              <c:strCache>
                <c:ptCount val="2"/>
                <c:pt idx="0">
                  <c:v>Mitruma saturs (4)</c:v>
                </c:pt>
                <c:pt idx="1">
                  <c:v>g/kg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'[1]Process AHU'!$D$63:$M$63</c:f>
              <c:strCache>
                <c:ptCount val="10"/>
                <c:pt idx="0">
                  <c:v>ieniemšana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'[1]Process AHU'!$R$88:$AA$88</c:f>
            </c:numRef>
          </c:val>
          <c:smooth val="0"/>
          <c:extLst>
            <c:ext xmlns:c16="http://schemas.microsoft.com/office/drawing/2014/chart" uri="{C3380CC4-5D6E-409C-BE32-E72D297353CC}">
              <c16:uniqueId val="{0000000D-6151-4B3F-B0BA-9451CF539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200088"/>
        <c:axId val="720202968"/>
      </c:lineChart>
      <c:catAx>
        <c:axId val="720200088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720202968"/>
        <c:crosses val="autoZero"/>
        <c:auto val="0"/>
        <c:lblAlgn val="ctr"/>
        <c:lblOffset val="100"/>
        <c:noMultiLvlLbl val="0"/>
      </c:catAx>
      <c:valAx>
        <c:axId val="72020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;\-0;;\ 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tifakt Element Light" panose="020B0303050000020004" pitchFamily="34" charset="-52"/>
                <a:ea typeface="Artifakt Element Light" panose="020B0303050000020004" pitchFamily="34" charset="-52"/>
                <a:cs typeface="+mn-cs"/>
              </a:defRPr>
            </a:pPr>
            <a:endParaRPr lang="ru-RU"/>
          </a:p>
        </c:txPr>
        <c:crossAx val="720200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tifakt Element Light" panose="020B0303050000020004" pitchFamily="34" charset="-52"/>
              <a:ea typeface="Artifakt Element Light" panose="020B0303050000020004" pitchFamily="34" charset="-52"/>
              <a:cs typeface="+mn-cs"/>
            </a:defRPr>
          </a:pPr>
          <a:endParaRPr lang="ru-RU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tifakt Element Light" panose="020B0303050000020004" pitchFamily="34" charset="-52"/>
          <a:ea typeface="Artifakt Element Light" panose="020B0303050000020004" pitchFamily="34" charset="-52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1</xdr:row>
      <xdr:rowOff>90488</xdr:rowOff>
    </xdr:from>
    <xdr:to>
      <xdr:col>13</xdr:col>
      <xdr:colOff>66674</xdr:colOff>
      <xdr:row>21</xdr:row>
      <xdr:rowOff>57151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7F8B39F-CBA5-44DC-A88F-919A17331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201083</xdr:colOff>
      <xdr:row>1</xdr:row>
      <xdr:rowOff>83607</xdr:rowOff>
    </xdr:from>
    <xdr:to>
      <xdr:col>2</xdr:col>
      <xdr:colOff>563033</xdr:colOff>
      <xdr:row>21</xdr:row>
      <xdr:rowOff>45507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Parametri 2">
              <a:extLst>
                <a:ext uri="{FF2B5EF4-FFF2-40B4-BE49-F238E27FC236}">
                  <a16:creationId xmlns:a16="http://schemas.microsoft.com/office/drawing/2014/main" id="{2C9D585F-9DF2-4AFE-B897-B4B86FFB5E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rametri 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0416" y="327024"/>
              <a:ext cx="2372784" cy="473498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  <xdr:twoCellAnchor>
    <xdr:from>
      <xdr:col>16</xdr:col>
      <xdr:colOff>704850</xdr:colOff>
      <xdr:row>1</xdr:row>
      <xdr:rowOff>90488</xdr:rowOff>
    </xdr:from>
    <xdr:to>
      <xdr:col>27</xdr:col>
      <xdr:colOff>66674</xdr:colOff>
      <xdr:row>21</xdr:row>
      <xdr:rowOff>57151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9BE89AA-77B0-437E-B53C-EBEEF0612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14</xdr:col>
      <xdr:colOff>326571</xdr:colOff>
      <xdr:row>0</xdr:row>
      <xdr:rowOff>100691</xdr:rowOff>
    </xdr:from>
    <xdr:to>
      <xdr:col>16</xdr:col>
      <xdr:colOff>557891</xdr:colOff>
      <xdr:row>20</xdr:row>
      <xdr:rowOff>86178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Parametri 3">
              <a:extLst>
                <a:ext uri="{FF2B5EF4-FFF2-40B4-BE49-F238E27FC236}">
                  <a16:creationId xmlns:a16="http://schemas.microsoft.com/office/drawing/2014/main" id="{45E6FF70-46A1-4C75-BA01-67615A4F89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rametri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116654" y="100691"/>
              <a:ext cx="2601987" cy="47268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mitr\Dropbox\A1_Aktualie\RTU%20BF\RTU%20BF.xlsm" TargetMode="External"/><Relationship Id="rId1" Type="http://schemas.openxmlformats.org/officeDocument/2006/relationships/externalLinkPath" Target="/Users/dmitr/Dropbox/A1_Aktualie/RTU%20BF/RTU%20B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cess AHU (2)"/>
      <sheetName val="PN1"/>
      <sheetName val="AHU1"/>
      <sheetName val="Process AHU"/>
      <sheetName val="Process"/>
      <sheetName val="Balansešana"/>
      <sheetName val="N"/>
      <sheetName val="Precizi"/>
      <sheetName val="Neatbilstibas"/>
      <sheetName val="Paligformulas"/>
    </sheetNames>
    <sheetDataSet>
      <sheetData sheetId="0"/>
      <sheetData sheetId="1"/>
      <sheetData sheetId="2"/>
      <sheetData sheetId="3">
        <row r="22">
          <cell r="D22" t="str">
            <v>Ieņimš.</v>
          </cell>
          <cell r="E22" t="str">
            <v>filtrs</v>
          </cell>
          <cell r="F22" t="str">
            <v>sm</v>
          </cell>
          <cell r="G22" t="str">
            <v>Vent</v>
          </cell>
          <cell r="H22" t="str">
            <v>Sild.</v>
          </cell>
          <cell r="I22" t="str">
            <v>Dzes.</v>
          </cell>
          <cell r="J22" t="str">
            <v>Tr.sl.</v>
          </cell>
          <cell r="K22" t="str">
            <v>piepl</v>
          </cell>
          <cell r="L22">
            <v>9</v>
          </cell>
          <cell r="M22">
            <v>10</v>
          </cell>
          <cell r="R22" t="str">
            <v>Nos.</v>
          </cell>
          <cell r="S22" t="str">
            <v>Filtrs</v>
          </cell>
          <cell r="T22" t="str">
            <v>tr.sl</v>
          </cell>
          <cell r="U22" t="str">
            <v>SM</v>
          </cell>
          <cell r="V22" t="str">
            <v>Vent</v>
          </cell>
          <cell r="W22" t="str">
            <v>Izm</v>
          </cell>
          <cell r="X22">
            <v>7</v>
          </cell>
          <cell r="Y22">
            <v>8</v>
          </cell>
          <cell r="Z22">
            <v>9</v>
          </cell>
          <cell r="AA22">
            <v>10</v>
          </cell>
        </row>
        <row r="63">
          <cell r="D63" t="str">
            <v>ieniemšana</v>
          </cell>
          <cell r="E63" t="str">
            <v>2</v>
          </cell>
          <cell r="F63" t="str">
            <v>3</v>
          </cell>
          <cell r="G63" t="str">
            <v>4</v>
          </cell>
          <cell r="H63" t="str">
            <v>5</v>
          </cell>
          <cell r="I63" t="str">
            <v>6</v>
          </cell>
          <cell r="J63" t="str">
            <v>7</v>
          </cell>
          <cell r="K63" t="str">
            <v>8</v>
          </cell>
          <cell r="L63" t="str">
            <v>9</v>
          </cell>
          <cell r="M63" t="str">
            <v>10</v>
          </cell>
        </row>
        <row r="66">
          <cell r="B66" t="str">
            <v>Relatīvais mitrums</v>
          </cell>
          <cell r="C66" t="str">
            <v>%RH</v>
          </cell>
          <cell r="D66">
            <v>85</v>
          </cell>
          <cell r="E66">
            <v>85</v>
          </cell>
          <cell r="F66">
            <v>5.2972774289203794</v>
          </cell>
          <cell r="G66">
            <v>4.9955180386875639</v>
          </cell>
          <cell r="H66">
            <v>3.3933809300101929</v>
          </cell>
          <cell r="I66">
            <v>3.3933809300101929</v>
          </cell>
          <cell r="J66">
            <v>3.3933809300101929</v>
          </cell>
          <cell r="K66">
            <v>3.3933809300101929</v>
          </cell>
          <cell r="L66" t="str">
            <v xml:space="preserve"> </v>
          </cell>
          <cell r="M66" t="str">
            <v xml:space="preserve"> </v>
          </cell>
        </row>
        <row r="67">
          <cell r="B67" t="str">
            <v>Relatīvais mitrums</v>
          </cell>
          <cell r="C67" t="str">
            <v>%RH</v>
          </cell>
          <cell r="D67">
            <v>82</v>
          </cell>
          <cell r="E67">
            <v>82</v>
          </cell>
          <cell r="F67">
            <v>26</v>
          </cell>
          <cell r="G67">
            <v>26</v>
          </cell>
          <cell r="H67">
            <v>19.3</v>
          </cell>
          <cell r="I67">
            <v>20.817252513482252</v>
          </cell>
          <cell r="J67">
            <v>20.817252513482252</v>
          </cell>
          <cell r="K67">
            <v>20.817252513482252</v>
          </cell>
          <cell r="L67" t="str">
            <v xml:space="preserve"> </v>
          </cell>
          <cell r="M67" t="str">
            <v xml:space="preserve"> </v>
          </cell>
        </row>
        <row r="68">
          <cell r="B68" t="str">
            <v>Spiediens</v>
          </cell>
          <cell r="C68" t="str">
            <v>Pa</v>
          </cell>
          <cell r="D68">
            <v>-50</v>
          </cell>
          <cell r="E68">
            <v>-113</v>
          </cell>
          <cell r="F68">
            <v>-190</v>
          </cell>
          <cell r="G68">
            <v>754</v>
          </cell>
          <cell r="H68">
            <v>15</v>
          </cell>
          <cell r="I68">
            <v>88</v>
          </cell>
          <cell r="J68">
            <v>30</v>
          </cell>
          <cell r="K68">
            <v>240</v>
          </cell>
          <cell r="L68">
            <v>0</v>
          </cell>
          <cell r="M68">
            <v>0</v>
          </cell>
        </row>
        <row r="69">
          <cell r="B69" t="str">
            <v>Spiediens</v>
          </cell>
          <cell r="C69" t="str">
            <v>ΔPa</v>
          </cell>
          <cell r="D69">
            <v>0</v>
          </cell>
          <cell r="E69">
            <v>0</v>
          </cell>
          <cell r="F69">
            <v>-190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 t="str">
            <v>Mitruma saturs</v>
          </cell>
          <cell r="C70" t="str">
            <v>g/kg</v>
          </cell>
          <cell r="D70">
            <v>0.48802320624575568</v>
          </cell>
          <cell r="E70">
            <v>0.48802320624575568</v>
          </cell>
          <cell r="F70">
            <v>0.48802320624575568</v>
          </cell>
          <cell r="G70">
            <v>0.48802320624575568</v>
          </cell>
          <cell r="H70">
            <v>0.48802320624575568</v>
          </cell>
          <cell r="I70">
            <v>0.48802320624575568</v>
          </cell>
          <cell r="J70">
            <v>0.48802320624575568</v>
          </cell>
          <cell r="K70">
            <v>0.48802320624575568</v>
          </cell>
          <cell r="L70" t="str">
            <v xml:space="preserve"> </v>
          </cell>
          <cell r="M70" t="str">
            <v xml:space="preserve"> </v>
          </cell>
        </row>
        <row r="71">
          <cell r="B71" t="str">
            <v>Mitruma saturs</v>
          </cell>
          <cell r="C71" t="str">
            <v>g/kg</v>
          </cell>
          <cell r="D71">
            <v>0.90414108278684602</v>
          </cell>
          <cell r="E71">
            <v>0.90414108278684602</v>
          </cell>
          <cell r="F71">
            <v>2.2643346754515403</v>
          </cell>
          <cell r="G71">
            <v>2.2643346754515403</v>
          </cell>
          <cell r="H71">
            <v>2.4890430758348234</v>
          </cell>
          <cell r="I71">
            <v>2.4890430758348234</v>
          </cell>
          <cell r="J71">
            <v>2.4890430758348234</v>
          </cell>
          <cell r="K71">
            <v>2.4890430758348234</v>
          </cell>
          <cell r="L71" t="str">
            <v xml:space="preserve"> </v>
          </cell>
          <cell r="M71" t="str">
            <v xml:space="preserve"> </v>
          </cell>
        </row>
        <row r="72">
          <cell r="B72" t="str">
            <v>∆P</v>
          </cell>
          <cell r="C72" t="str">
            <v>ΔPa</v>
          </cell>
          <cell r="D72">
            <v>-50</v>
          </cell>
          <cell r="E72">
            <v>-163</v>
          </cell>
          <cell r="F72">
            <v>-353</v>
          </cell>
          <cell r="G72">
            <v>401</v>
          </cell>
          <cell r="H72">
            <v>386</v>
          </cell>
          <cell r="I72">
            <v>298</v>
          </cell>
          <cell r="J72">
            <v>268</v>
          </cell>
          <cell r="K72">
            <v>28</v>
          </cell>
          <cell r="L72" t="str">
            <v xml:space="preserve"> </v>
          </cell>
          <cell r="M72" t="str">
            <v xml:space="preserve"> </v>
          </cell>
        </row>
        <row r="73">
          <cell r="B73" t="str">
            <v>∆P</v>
          </cell>
          <cell r="C73" t="str">
            <v>Pa</v>
          </cell>
          <cell r="D73">
            <v>0</v>
          </cell>
          <cell r="E73">
            <v>0</v>
          </cell>
          <cell r="F73">
            <v>-190</v>
          </cell>
          <cell r="G73">
            <v>-190</v>
          </cell>
          <cell r="H73">
            <v>-190</v>
          </cell>
          <cell r="I73">
            <v>-190</v>
          </cell>
          <cell r="J73">
            <v>-190</v>
          </cell>
          <cell r="K73">
            <v>-190</v>
          </cell>
          <cell r="L73" t="str">
            <v xml:space="preserve"> </v>
          </cell>
          <cell r="M73" t="str">
            <v xml:space="preserve"> </v>
          </cell>
        </row>
        <row r="74">
          <cell r="B74" t="str">
            <v>∆T</v>
          </cell>
          <cell r="C74" t="str">
            <v>°C</v>
          </cell>
          <cell r="D74">
            <v>0</v>
          </cell>
          <cell r="E74">
            <v>0</v>
          </cell>
          <cell r="F74">
            <v>34</v>
          </cell>
          <cell r="G74">
            <v>0.90000000000000036</v>
          </cell>
          <cell r="H74">
            <v>6.1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 </v>
          </cell>
          <cell r="M74" t="str">
            <v xml:space="preserve"> </v>
          </cell>
        </row>
        <row r="75">
          <cell r="B75" t="str">
            <v>∆T</v>
          </cell>
          <cell r="C75" t="str">
            <v>°C</v>
          </cell>
          <cell r="D75">
            <v>0</v>
          </cell>
          <cell r="E75">
            <v>0</v>
          </cell>
          <cell r="F75">
            <v>26.2</v>
          </cell>
          <cell r="G75">
            <v>0</v>
          </cell>
          <cell r="H75">
            <v>6.1</v>
          </cell>
          <cell r="I75">
            <v>-1.1999999999999993</v>
          </cell>
          <cell r="J75">
            <v>0</v>
          </cell>
          <cell r="K75">
            <v>0</v>
          </cell>
          <cell r="L75" t="str">
            <v xml:space="preserve"> </v>
          </cell>
          <cell r="M75" t="str">
            <v xml:space="preserve"> </v>
          </cell>
        </row>
        <row r="83">
          <cell r="P83" t="str">
            <v>Relatīvais mitrums</v>
          </cell>
          <cell r="Q83" t="str">
            <v>%RH</v>
          </cell>
          <cell r="R83">
            <v>30</v>
          </cell>
          <cell r="S83">
            <v>30.000000000000004</v>
          </cell>
          <cell r="T83">
            <v>30.000000000000004</v>
          </cell>
          <cell r="U83">
            <v>100</v>
          </cell>
          <cell r="V83">
            <v>92</v>
          </cell>
          <cell r="W83">
            <v>81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</row>
        <row r="84">
          <cell r="P84" t="str">
            <v>Relatīvais mitrums</v>
          </cell>
          <cell r="Q84" t="str">
            <v>%RH</v>
          </cell>
          <cell r="R84">
            <v>19.8</v>
          </cell>
          <cell r="S84">
            <v>19.8</v>
          </cell>
          <cell r="T84">
            <v>19.8</v>
          </cell>
          <cell r="U84">
            <v>100</v>
          </cell>
          <cell r="V84">
            <v>79.852766705991741</v>
          </cell>
          <cell r="W84">
            <v>74.643643313691214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</row>
        <row r="85">
          <cell r="P85" t="str">
            <v>Spiediens</v>
          </cell>
          <cell r="Q85" t="str">
            <v>Pa</v>
          </cell>
          <cell r="R85">
            <v>-310</v>
          </cell>
          <cell r="S85">
            <v>-46</v>
          </cell>
          <cell r="T85">
            <v>-26</v>
          </cell>
          <cell r="U85">
            <v>-179</v>
          </cell>
          <cell r="V85">
            <v>680</v>
          </cell>
          <cell r="W85">
            <v>50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P86" t="str">
            <v>Spiediens</v>
          </cell>
          <cell r="Q86" t="str">
            <v>ΔPa</v>
          </cell>
          <cell r="R86">
            <v>0</v>
          </cell>
          <cell r="S86">
            <v>0</v>
          </cell>
          <cell r="T86">
            <v>0</v>
          </cell>
          <cell r="U86">
            <v>-162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P87" t="str">
            <v>Mitruma saturs</v>
          </cell>
          <cell r="Q87" t="str">
            <v>g/kg</v>
          </cell>
          <cell r="R87">
            <v>4.9129827290505244</v>
          </cell>
          <cell r="S87">
            <v>4.9129827290505244</v>
          </cell>
          <cell r="T87">
            <v>4.9129827290505244</v>
          </cell>
          <cell r="U87">
            <v>1.0828279857409222</v>
          </cell>
          <cell r="V87">
            <v>1.0819058135189461</v>
          </cell>
          <cell r="W87">
            <v>0.95234976598811849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</row>
        <row r="88">
          <cell r="P88" t="str">
            <v>Mitruma saturs</v>
          </cell>
          <cell r="Q88" t="str">
            <v>g/kg</v>
          </cell>
          <cell r="R88">
            <v>3.6082563897724187</v>
          </cell>
          <cell r="S88">
            <v>3.6082563897724187</v>
          </cell>
          <cell r="T88">
            <v>3.6082563897724187</v>
          </cell>
          <cell r="U88">
            <v>1.7789256498283614</v>
          </cell>
          <cell r="V88">
            <v>1.6625693476951244</v>
          </cell>
          <cell r="W88">
            <v>1.553842628278687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</row>
        <row r="89">
          <cell r="P89" t="str">
            <v>∆P</v>
          </cell>
          <cell r="Q89" t="str">
            <v>ΔPa</v>
          </cell>
          <cell r="R89">
            <v>-310</v>
          </cell>
          <cell r="S89">
            <v>-356</v>
          </cell>
          <cell r="T89">
            <v>-382</v>
          </cell>
          <cell r="U89">
            <v>-561</v>
          </cell>
          <cell r="V89">
            <v>119</v>
          </cell>
          <cell r="W89">
            <v>69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</row>
        <row r="90">
          <cell r="P90" t="str">
            <v>∆P</v>
          </cell>
          <cell r="Q90" t="str">
            <v>Pa</v>
          </cell>
          <cell r="R90">
            <v>-310</v>
          </cell>
          <cell r="S90">
            <v>-310</v>
          </cell>
          <cell r="T90">
            <v>-310</v>
          </cell>
          <cell r="U90">
            <v>-472</v>
          </cell>
          <cell r="V90">
            <v>-472</v>
          </cell>
          <cell r="W90">
            <v>-472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</row>
        <row r="91">
          <cell r="P91" t="str">
            <v>∆T</v>
          </cell>
          <cell r="Q91" t="str">
            <v>°C</v>
          </cell>
          <cell r="R91">
            <v>0</v>
          </cell>
          <cell r="S91">
            <v>0</v>
          </cell>
          <cell r="T91">
            <v>0</v>
          </cell>
          <cell r="U91">
            <v>-36.299999999999997</v>
          </cell>
          <cell r="V91">
            <v>0.90000000000000036</v>
          </cell>
          <cell r="W91">
            <v>0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</row>
        <row r="92">
          <cell r="P92" t="str">
            <v>∆T</v>
          </cell>
          <cell r="Q92" t="str">
            <v>°C</v>
          </cell>
          <cell r="R92">
            <v>0</v>
          </cell>
          <cell r="S92">
            <v>0</v>
          </cell>
          <cell r="T92">
            <v>0</v>
          </cell>
          <cell r="U92">
            <v>-32.6</v>
          </cell>
          <cell r="V92">
            <v>1.8000000000000007</v>
          </cell>
          <cell r="W92">
            <v>0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Parametri2" xr10:uid="{F23CA9EE-9AD5-4ED9-8A88-C3D693D4E9D4}" sourceName="Parametri">
  <extLst>
    <x:ext xmlns:x15="http://schemas.microsoft.com/office/spreadsheetml/2010/11/main" uri="{2F2917AC-EB37-4324-AD4E-5DD8C200BD13}">
      <x15:tableSlicerCache tableId="3" column="1" sortOrder="descending"/>
    </x:ex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Parametri11" xr10:uid="{4A80F255-1686-47A5-9E98-179A32545790}" sourceName="Parametri">
  <extLst>
    <x:ext xmlns:x15="http://schemas.microsoft.com/office/spreadsheetml/2010/11/main" uri="{2F2917AC-EB37-4324-AD4E-5DD8C200BD13}">
      <x15:tableSlicerCache tableId="4" column="1" sortOrder="descending" customListSort="0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rametri 2" xr10:uid="{5167E162-7723-41FF-A750-6438120C6EF4}" cache="Срез_Parametri2" caption="Pieplūde" style="SlicerStyleLight3" rowHeight="273050"/>
  <slicer name="Parametri 3" xr10:uid="{9E381F23-56E4-4332-8866-6D8BC486FAD5}" cache="Срез_Parametri11" caption="Nosūce" style="SlicerStyleLight3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5147FD-A408-429F-9D3E-1C248F2A435B}" name="Таблица44" displayName="Таблица44" ref="B64:M78" totalsRowShown="0" headerRowDxfId="29" dataDxfId="28" tableBorderDxfId="27" dataCellStyle="Обычный 2">
  <autoFilter ref="B64:M78" xr:uid="{0DB07E25-5BBB-4892-89EC-EC4B99633F24}">
    <filterColumn colId="0" hiddenButton="1">
      <filters>
        <filter val="Q (1)"/>
        <filter val="Q (2)"/>
        <filter val="Temperatūra (1)"/>
        <filter val="Temperatūra (2)"/>
      </filters>
    </filterColumn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5D764D9-1BEE-4B26-9C7F-3A21A702D784}" name="Parametri" dataDxfId="26" dataCellStyle="Обычный 2"/>
    <tableColumn id="2" xr3:uid="{4C475DD2-B84F-4E44-84FB-092C6CD87DEE}" name="mērvienības" dataDxfId="25" dataCellStyle="Обычный 2"/>
    <tableColumn id="3" xr3:uid="{EB4AB3FF-1757-4FA3-A9B2-E1B3C6DAE5A3}" name="ieniemšana" dataDxfId="24" dataCellStyle="Обычный 2"/>
    <tableColumn id="4" xr3:uid="{17F42842-9827-4668-A9DF-3EAB23B2D85D}" name="2" dataDxfId="23" dataCellStyle="Обычный 2"/>
    <tableColumn id="5" xr3:uid="{F9515EE9-50A9-4B0C-8AC3-EF27ADD23B1C}" name="3" dataDxfId="22" dataCellStyle="Обычный 2"/>
    <tableColumn id="6" xr3:uid="{5764A624-59ED-4DAB-A164-6B9710C9125F}" name="4" dataDxfId="21" dataCellStyle="Обычный 2"/>
    <tableColumn id="7" xr3:uid="{CCD7963F-E3CB-40E2-92E1-DF70F72F354B}" name="5" dataDxfId="20" dataCellStyle="Обычный 2"/>
    <tableColumn id="8" xr3:uid="{D3438EAA-45D5-4065-BEF5-DB6B875A3DFA}" name="6" dataDxfId="19" dataCellStyle="Обычный 2"/>
    <tableColumn id="9" xr3:uid="{BCB67D90-555C-4011-AD86-3B39D08BDBCA}" name="7" dataDxfId="18" dataCellStyle="Обычный 2"/>
    <tableColumn id="10" xr3:uid="{71E2413A-7906-4843-BD4E-283ED6E4FDC5}" name="8" dataDxfId="17" dataCellStyle="Обычный 2"/>
    <tableColumn id="11" xr3:uid="{59A60D72-2BA4-40AE-905F-590C607453EB}" name="9" dataDxfId="16" dataCellStyle="Обычный 2"/>
    <tableColumn id="12" xr3:uid="{5C4E4120-3F2E-4B7B-A1A8-5EC1F1175711}" name="10" dataDxfId="15" dataCellStyle="Обычный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2BB1-9A7C-4572-A01B-727A3306FD9B}" name="Таблица115" displayName="Таблица115" ref="P81:AA95" totalsRowShown="0" headerRowDxfId="14" dataDxfId="13" tableBorderDxfId="12" dataCellStyle="Обычный 2">
  <autoFilter ref="P81:AA95" xr:uid="{9140B694-D3E1-4C05-9E0F-CB37FBD56B83}">
    <filterColumn colId="0" hiddenButton="1">
      <filters>
        <filter val="Q (3)"/>
        <filter val="Q (4)"/>
        <filter val="Temperatūra (3)"/>
        <filter val="Temperatūra (4)"/>
      </filters>
    </filterColumn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8984CEA-C178-4343-9408-CF42C599D818}" name="Parametri" dataDxfId="11" dataCellStyle="Обычный 2"/>
    <tableColumn id="2" xr3:uid="{E9522488-6E35-4033-8B47-53F40BE7E7AC}" name="mērvienības" dataDxfId="10" dataCellStyle="Обычный 2"/>
    <tableColumn id="3" xr3:uid="{F0DCF911-50DE-42CA-A4C9-845AD4D220C5}" name="ieniemšana" dataDxfId="9" dataCellStyle="Обычный 2"/>
    <tableColumn id="4" xr3:uid="{D712C22E-5108-4C5D-BE4C-9952093E7B08}" name="2" dataDxfId="8" dataCellStyle="Обычный 2"/>
    <tableColumn id="5" xr3:uid="{0FFE5040-555B-432C-A46A-A9BC486D2693}" name="3" dataDxfId="7" dataCellStyle="Обычный 2"/>
    <tableColumn id="6" xr3:uid="{DC40E05F-D2E0-4475-A1C6-FE8BD9364B15}" name="4" dataDxfId="6" dataCellStyle="Обычный 2"/>
    <tableColumn id="7" xr3:uid="{296C9A91-3830-40E3-8C7D-EAEBB6432383}" name="5" dataDxfId="5" dataCellStyle="Обычный 2"/>
    <tableColumn id="8" xr3:uid="{BFFA68F8-EDD1-4D84-A6D6-8F7E1F56B27D}" name="6" dataDxfId="4" dataCellStyle="Обычный 2"/>
    <tableColumn id="9" xr3:uid="{9E8CA62D-E37A-43E0-92FE-DF5B99CF394D}" name="7" dataDxfId="3" dataCellStyle="Обычный 2"/>
    <tableColumn id="10" xr3:uid="{1898AE50-4A85-4636-8CC6-517071B757FC}" name="8" dataDxfId="2" dataCellStyle="Обычный 2"/>
    <tableColumn id="11" xr3:uid="{B7918039-A116-4E5E-A764-ADC360653D13}" name="9" dataDxfId="1" dataCellStyle="Обычный 2"/>
    <tableColumn id="12" xr3:uid="{19840EB7-6D6A-4E2D-92E8-E86B8D424037}" name="10" dataDxfId="0" dataCellStyle="Обычный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2671-9384-4E43-845E-701831E89EDA}">
  <dimension ref="B1:AB95"/>
  <sheetViews>
    <sheetView showGridLines="0" tabSelected="1" topLeftCell="A10" zoomScale="90" zoomScaleNormal="90" workbookViewId="0">
      <selection activeCell="M35" sqref="M35"/>
    </sheetView>
  </sheetViews>
  <sheetFormatPr defaultColWidth="9.140625" defaultRowHeight="18.75" outlineLevelRow="1" x14ac:dyDescent="0.4"/>
  <cols>
    <col min="1" max="1" width="2.5703125" style="3" customWidth="1"/>
    <col min="2" max="2" width="30.140625" style="4" customWidth="1"/>
    <col min="3" max="3" width="16.7109375" style="1" customWidth="1"/>
    <col min="4" max="4" width="17.140625" style="2" customWidth="1"/>
    <col min="5" max="7" width="14.7109375" style="2" customWidth="1"/>
    <col min="8" max="8" width="14.5703125" style="2" customWidth="1"/>
    <col min="9" max="9" width="14.85546875" style="2" customWidth="1"/>
    <col min="10" max="10" width="14.7109375" style="2" customWidth="1"/>
    <col min="11" max="11" width="16" style="2" customWidth="1"/>
    <col min="12" max="12" width="15.5703125" style="2" customWidth="1"/>
    <col min="13" max="13" width="15.7109375" style="2" customWidth="1"/>
    <col min="14" max="14" width="4.42578125" style="2" customWidth="1"/>
    <col min="15" max="15" width="5.42578125" style="3" customWidth="1"/>
    <col min="16" max="16" width="30.140625" style="4" customWidth="1"/>
    <col min="17" max="17" width="16.7109375" style="1" customWidth="1"/>
    <col min="18" max="18" width="17.5703125" style="2" customWidth="1"/>
    <col min="19" max="21" width="14.7109375" style="2" customWidth="1"/>
    <col min="22" max="22" width="14.5703125" style="2" customWidth="1"/>
    <col min="23" max="23" width="14.85546875" style="2" customWidth="1"/>
    <col min="24" max="24" width="14.7109375" style="2" customWidth="1"/>
    <col min="25" max="25" width="16" style="2" customWidth="1"/>
    <col min="26" max="26" width="15.5703125" style="2" customWidth="1"/>
    <col min="27" max="27" width="15.7109375" style="2" customWidth="1"/>
    <col min="28" max="28" width="10" style="2" customWidth="1"/>
    <col min="29" max="29" width="2.5703125" style="3" customWidth="1"/>
    <col min="30" max="34" width="8.140625" style="3" customWidth="1"/>
    <col min="35" max="38" width="9.42578125" style="3" bestFit="1" customWidth="1"/>
    <col min="39" max="16384" width="9.140625" style="3"/>
  </cols>
  <sheetData>
    <row r="1" spans="2:27" x14ac:dyDescent="0.4">
      <c r="B1" s="66" t="s">
        <v>53</v>
      </c>
      <c r="C1" s="67">
        <v>101.3</v>
      </c>
      <c r="D1" s="68" t="s">
        <v>54</v>
      </c>
      <c r="E1" s="69" t="s">
        <v>55</v>
      </c>
      <c r="F1" s="70">
        <v>1.006</v>
      </c>
      <c r="G1" s="68" t="s">
        <v>56</v>
      </c>
      <c r="H1" s="3"/>
      <c r="I1" s="3"/>
    </row>
    <row r="2" spans="2:27" ht="9" customHeight="1" x14ac:dyDescent="0.4"/>
    <row r="3" spans="2:27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21" spans="2:28" ht="21.75" customHeight="1" x14ac:dyDescent="0.4"/>
    <row r="23" spans="2:28" s="8" customFormat="1" x14ac:dyDescent="0.35">
      <c r="B23" s="5" t="s">
        <v>0</v>
      </c>
      <c r="C23" s="6"/>
      <c r="D23" s="6" t="s">
        <v>1</v>
      </c>
      <c r="E23" s="6" t="s">
        <v>2</v>
      </c>
      <c r="F23" s="6" t="s">
        <v>3</v>
      </c>
      <c r="G23" s="6" t="s">
        <v>4</v>
      </c>
      <c r="H23" s="6" t="s">
        <v>5</v>
      </c>
      <c r="I23" s="6" t="s">
        <v>6</v>
      </c>
      <c r="J23" s="6" t="s">
        <v>7</v>
      </c>
      <c r="K23" s="6" t="s">
        <v>8</v>
      </c>
      <c r="L23" s="6">
        <v>9</v>
      </c>
      <c r="M23" s="6">
        <v>10</v>
      </c>
      <c r="N23" s="7"/>
      <c r="P23" s="9" t="s">
        <v>0</v>
      </c>
      <c r="Q23" s="6"/>
      <c r="R23" s="6" t="s">
        <v>9</v>
      </c>
      <c r="S23" s="6" t="s">
        <v>10</v>
      </c>
      <c r="T23" s="6" t="s">
        <v>11</v>
      </c>
      <c r="U23" s="6" t="s">
        <v>12</v>
      </c>
      <c r="V23" s="6" t="s">
        <v>4</v>
      </c>
      <c r="W23" s="6" t="s">
        <v>13</v>
      </c>
      <c r="X23" s="6">
        <v>7</v>
      </c>
      <c r="Y23" s="6">
        <v>8</v>
      </c>
      <c r="Z23" s="6">
        <v>9</v>
      </c>
      <c r="AA23" s="6">
        <v>10</v>
      </c>
      <c r="AB23" s="7"/>
    </row>
    <row r="24" spans="2:28" s="14" customFormat="1" x14ac:dyDescent="0.4">
      <c r="B24" s="10" t="s">
        <v>14</v>
      </c>
      <c r="C24" s="11" t="s">
        <v>15</v>
      </c>
      <c r="D24" s="12">
        <v>-21</v>
      </c>
      <c r="E24" s="12">
        <v>-13</v>
      </c>
      <c r="F24" s="12">
        <v>-12</v>
      </c>
      <c r="G24" s="12">
        <v>28</v>
      </c>
      <c r="H24" s="12">
        <v>20</v>
      </c>
      <c r="I24" s="12">
        <v>20</v>
      </c>
      <c r="J24" s="12">
        <v>20</v>
      </c>
      <c r="K24" s="12">
        <v>20</v>
      </c>
      <c r="L24" s="12"/>
      <c r="M24" s="12"/>
      <c r="N24" s="13"/>
      <c r="P24" s="15" t="s">
        <v>14</v>
      </c>
      <c r="Q24" s="11" t="s">
        <v>15</v>
      </c>
      <c r="R24" s="12">
        <v>22</v>
      </c>
      <c r="S24" s="12">
        <v>22</v>
      </c>
      <c r="T24" s="12">
        <v>22</v>
      </c>
      <c r="U24" s="12">
        <v>-14.3</v>
      </c>
      <c r="V24" s="12">
        <v>-13.4</v>
      </c>
      <c r="W24" s="12">
        <v>-12</v>
      </c>
      <c r="X24" s="12"/>
      <c r="Y24" s="12"/>
      <c r="Z24" s="12"/>
      <c r="AA24" s="12"/>
      <c r="AB24" s="13"/>
    </row>
    <row r="25" spans="2:28" s="14" customFormat="1" x14ac:dyDescent="0.4">
      <c r="B25" s="10" t="s">
        <v>16</v>
      </c>
      <c r="C25" s="11" t="s">
        <v>17</v>
      </c>
      <c r="D25" s="12">
        <v>53</v>
      </c>
      <c r="E25" s="16">
        <f t="shared" ref="E25" si="0">IF(D25=100,D33/E33*100,IF(E24=""," ",IF(D31*100/E33&gt;100,100,D31*100/E33)))</f>
        <v>22.030478389985792</v>
      </c>
      <c r="F25" s="16">
        <f t="shared" ref="F25" si="1">IF(E25=100,E33/F33*100,IF(F24=""," ",IF(E31*100/F33&gt;100,100,E31*100/F33)))</f>
        <v>17.921437260928183</v>
      </c>
      <c r="G25" s="16">
        <f t="shared" ref="G25" si="2">IF(F25=100,F33/G33*100,IF(G24=""," ",IF(F31*100/G33&gt;100,100,F31*100/G33)))</f>
        <v>1.0286067708337827</v>
      </c>
      <c r="H25" s="16">
        <f t="shared" ref="H25" si="3">IF(G25=100,G33/H33*100,IF(H24=""," ",IF(G31*100/H33&gt;100,100,G31*100/H33)))</f>
        <v>1.6626572209380484</v>
      </c>
      <c r="I25" s="16">
        <f t="shared" ref="I25" si="4">IF(H25=100,H33/I33*100,IF(I24=""," ",IF(H31*100/I33&gt;100,100,H31*100/I33)))</f>
        <v>1.6626572209380484</v>
      </c>
      <c r="J25" s="16">
        <f t="shared" ref="J25" si="5">IF(I25=100,I33/J33*100,IF(J24=""," ",IF(I31*100/J33&gt;100,100,I31*100/J33)))</f>
        <v>1.6626572209380484</v>
      </c>
      <c r="K25" s="16">
        <f t="shared" ref="K25" si="6">IF(J25=100,J33/K33*100,IF(K24=""," ",IF(J31*100/K33&gt;100,100,J31*100/K33)))</f>
        <v>1.6626572209380484</v>
      </c>
      <c r="L25" s="16" t="str">
        <f t="shared" ref="L25" si="7">IF(K25=100,K33/L33*100,IF(L24=""," ",IF(K31*100/L33&gt;100,100,K31*100/L33)))</f>
        <v xml:space="preserve"> </v>
      </c>
      <c r="M25" s="16" t="str">
        <f t="shared" ref="M25" si="8">IF(L25=100,L33/M33*100,IF(M24=""," ",IF(L31*100/M33&gt;100,100,L31*100/M33)))</f>
        <v xml:space="preserve"> </v>
      </c>
      <c r="N25" s="13"/>
      <c r="P25" s="15" t="s">
        <v>16</v>
      </c>
      <c r="Q25" s="11" t="s">
        <v>17</v>
      </c>
      <c r="R25" s="12">
        <v>30</v>
      </c>
      <c r="S25" s="16">
        <f t="shared" ref="S25" si="9">IF(R25=100,R33/S33*100,IF(S24=""," ",IF(R31*100/S33&gt;100,100,R31*100/S33)))</f>
        <v>30.000000000000004</v>
      </c>
      <c r="T25" s="16">
        <f t="shared" ref="T25" si="10">IF(S25=100,S33/T33*100,IF(T24=""," ",IF(S31*100/T33&gt;100,100,S31*100/T33)))</f>
        <v>30.000000000000004</v>
      </c>
      <c r="U25" s="16">
        <f t="shared" ref="U25" si="11">IF(T25=100,T33/U33*100,IF(U24=""," ",IF(T31*100/U33&gt;100,100,T31*100/U33)))</f>
        <v>100</v>
      </c>
      <c r="V25" s="16">
        <f t="shared" ref="V25" si="12">IF(U25=100,U33/V33*100,IF(V24=""," ",IF(U31*100/V33&gt;100,100,U31*100/V33)))</f>
        <v>92.880264177215238</v>
      </c>
      <c r="W25" s="16">
        <f t="shared" ref="W25" si="13">IF(V25=100,V33/W33*100,IF(W24=""," ",IF(V31*100/W33&gt;100,100,V31*100/W33)))</f>
        <v>72.849107374924657</v>
      </c>
      <c r="X25" s="16" t="str">
        <f t="shared" ref="X25" si="14">IF(W25=100,W33/X33*100,IF(X24=""," ",IF(W31*100/X33&gt;100,100,W31*100/X33)))</f>
        <v xml:space="preserve"> </v>
      </c>
      <c r="Y25" s="16" t="str">
        <f t="shared" ref="Y25" si="15">IF(X25=100,X33/Y33*100,IF(Y24=""," ",IF(X31*100/Y33&gt;100,100,X31*100/Y33)))</f>
        <v xml:space="preserve"> </v>
      </c>
      <c r="Z25" s="16" t="str">
        <f t="shared" ref="Z25" si="16">IF(Y25=100,Y33/Z33*100,IF(Z24=""," ",IF(Y31*100/Z33&gt;100,100,Y31*100/Z33)))</f>
        <v xml:space="preserve"> </v>
      </c>
      <c r="AA25" s="16" t="str">
        <f t="shared" ref="AA25" si="17">IF(Z25=100,Z33/AA33*100,IF(AA24=""," ",IF(Z31*100/AA33&gt;100,100,Z31*100/AA33)))</f>
        <v xml:space="preserve"> </v>
      </c>
      <c r="AB25" s="13"/>
    </row>
    <row r="26" spans="2:28" s="14" customFormat="1" x14ac:dyDescent="0.4">
      <c r="B26" s="10" t="s">
        <v>18</v>
      </c>
      <c r="C26" s="11" t="s">
        <v>19</v>
      </c>
      <c r="D26" s="12">
        <v>-50</v>
      </c>
      <c r="E26" s="16">
        <v>-113</v>
      </c>
      <c r="F26" s="16">
        <v>-190</v>
      </c>
      <c r="G26" s="16">
        <v>754</v>
      </c>
      <c r="H26" s="16">
        <v>15</v>
      </c>
      <c r="I26" s="16">
        <v>88</v>
      </c>
      <c r="J26" s="16">
        <v>30</v>
      </c>
      <c r="K26" s="16">
        <v>240</v>
      </c>
      <c r="L26" s="16"/>
      <c r="M26" s="16"/>
      <c r="N26" s="13"/>
      <c r="P26" s="15" t="s">
        <v>18</v>
      </c>
      <c r="Q26" s="11" t="s">
        <v>19</v>
      </c>
      <c r="R26" s="12">
        <v>-310</v>
      </c>
      <c r="S26" s="16"/>
      <c r="T26" s="16"/>
      <c r="U26" s="16"/>
      <c r="V26" s="16"/>
      <c r="W26" s="16"/>
      <c r="X26" s="16"/>
      <c r="Y26" s="16"/>
      <c r="Z26" s="16"/>
      <c r="AA26" s="16"/>
      <c r="AB26" s="13"/>
    </row>
    <row r="27" spans="2:28" outlineLevel="1" x14ac:dyDescent="0.4">
      <c r="B27" s="17" t="s">
        <v>20</v>
      </c>
      <c r="C27" s="18" t="s">
        <v>21</v>
      </c>
      <c r="D27" s="19">
        <f t="shared" ref="D27:M27" si="18">IF(D24=""," ",(28.96*$C$1*1000-10.94*D31*($C$1/100))/(8314*(273+D24)))</f>
        <v>1.3999622432055887</v>
      </c>
      <c r="E27" s="19">
        <f t="shared" si="18"/>
        <v>1.3569163425402357</v>
      </c>
      <c r="F27" s="19">
        <f t="shared" si="18"/>
        <v>1.3517417672780325</v>
      </c>
      <c r="G27" s="19">
        <f t="shared" si="18"/>
        <v>1.1721083098324467</v>
      </c>
      <c r="H27" s="19">
        <f t="shared" si="18"/>
        <v>1.2041112670974965</v>
      </c>
      <c r="I27" s="19">
        <f t="shared" si="18"/>
        <v>1.2041112670974965</v>
      </c>
      <c r="J27" s="19">
        <f t="shared" si="18"/>
        <v>1.2041112670974965</v>
      </c>
      <c r="K27" s="19">
        <f t="shared" si="18"/>
        <v>1.2041112670974965</v>
      </c>
      <c r="L27" s="19" t="str">
        <f t="shared" si="18"/>
        <v xml:space="preserve"> </v>
      </c>
      <c r="M27" s="19" t="str">
        <f t="shared" si="18"/>
        <v xml:space="preserve"> </v>
      </c>
      <c r="P27" s="21" t="s">
        <v>20</v>
      </c>
      <c r="Q27" s="18" t="s">
        <v>21</v>
      </c>
      <c r="R27" s="19">
        <f t="shared" ref="R27" si="19">IF(R24=""," ",(28.96*$C$1*1000-10.94*R31*($C$1/100))/(8314*(273+R24)))</f>
        <v>1.1925419688762275</v>
      </c>
      <c r="S27" s="19">
        <f t="shared" ref="S27:AA27" si="20">IF(S24=""," ",(28.96*$C$1*1000-10.94*S31*($C$1/100))/(8314*(273+S24)))</f>
        <v>1.1925419688762275</v>
      </c>
      <c r="T27" s="19">
        <f t="shared" si="20"/>
        <v>1.1925419688762275</v>
      </c>
      <c r="U27" s="19">
        <f t="shared" si="20"/>
        <v>1.3630541259578528</v>
      </c>
      <c r="V27" s="19">
        <f t="shared" si="20"/>
        <v>1.3583207311836702</v>
      </c>
      <c r="W27" s="19">
        <f t="shared" si="20"/>
        <v>1.3511336511897905</v>
      </c>
      <c r="X27" s="19" t="str">
        <f t="shared" si="20"/>
        <v xml:space="preserve"> </v>
      </c>
      <c r="Y27" s="19" t="str">
        <f t="shared" si="20"/>
        <v xml:space="preserve"> </v>
      </c>
      <c r="Z27" s="19" t="str">
        <f t="shared" si="20"/>
        <v xml:space="preserve"> </v>
      </c>
      <c r="AA27" s="19" t="str">
        <f t="shared" si="20"/>
        <v xml:space="preserve"> </v>
      </c>
    </row>
    <row r="28" spans="2:28" outlineLevel="1" x14ac:dyDescent="0.4">
      <c r="B28" s="17" t="s">
        <v>22</v>
      </c>
      <c r="C28" s="18" t="s">
        <v>23</v>
      </c>
      <c r="D28" s="20">
        <f>IF(D24="","",623*(D31/($C$1*1000-D31)))</f>
        <v>0.30420711024248698</v>
      </c>
      <c r="E28" s="20">
        <f>IF(E24="","",623*(E31/($C$1*1000-E31)))</f>
        <v>0.26835343300551534</v>
      </c>
      <c r="F28" s="20">
        <f t="shared" ref="F28:M28" si="21">IF(F24="","",623*(F31/($C$1*1000-F31)))</f>
        <v>0.23902157484322495</v>
      </c>
      <c r="G28" s="20">
        <f t="shared" si="21"/>
        <v>0.23902157484322495</v>
      </c>
      <c r="H28" s="20">
        <f t="shared" si="21"/>
        <v>0.23902157484322495</v>
      </c>
      <c r="I28" s="20">
        <f t="shared" si="21"/>
        <v>0.23902157484322495</v>
      </c>
      <c r="J28" s="20">
        <f t="shared" si="21"/>
        <v>0.23902157484322495</v>
      </c>
      <c r="K28" s="20">
        <f t="shared" si="21"/>
        <v>0.23902157484322495</v>
      </c>
      <c r="L28" s="20" t="str">
        <f t="shared" si="21"/>
        <v/>
      </c>
      <c r="M28" s="20" t="str">
        <f t="shared" si="21"/>
        <v/>
      </c>
      <c r="N28" s="3"/>
      <c r="P28" s="21" t="s">
        <v>22</v>
      </c>
      <c r="Q28" s="18" t="s">
        <v>23</v>
      </c>
      <c r="R28" s="20">
        <f t="shared" ref="R28" si="22">IF(R24="","",623*(R31/($C$1*1000-R31)))</f>
        <v>4.9129827290505244</v>
      </c>
      <c r="S28" s="20">
        <f t="shared" ref="S28:AA28" si="23">IF(S24="","",623*(S31/($C$1*1000-S31)))</f>
        <v>4.9129827290505244</v>
      </c>
      <c r="T28" s="20">
        <f t="shared" si="23"/>
        <v>4.9129827290505244</v>
      </c>
      <c r="U28" s="20">
        <f t="shared" si="23"/>
        <v>1.0828279857409222</v>
      </c>
      <c r="V28" s="20">
        <f t="shared" si="23"/>
        <v>1.0922757337643141</v>
      </c>
      <c r="W28" s="20">
        <f t="shared" si="23"/>
        <v>0.97274607217015574</v>
      </c>
      <c r="X28" s="20" t="str">
        <f t="shared" si="23"/>
        <v/>
      </c>
      <c r="Y28" s="20" t="str">
        <f t="shared" si="23"/>
        <v/>
      </c>
      <c r="Z28" s="20" t="str">
        <f t="shared" si="23"/>
        <v/>
      </c>
      <c r="AA28" s="20" t="str">
        <f t="shared" si="23"/>
        <v/>
      </c>
      <c r="AB28" s="3"/>
    </row>
    <row r="29" spans="2:28" outlineLevel="1" x14ac:dyDescent="0.4">
      <c r="B29" s="17" t="s">
        <v>22</v>
      </c>
      <c r="C29" s="18" t="s">
        <v>24</v>
      </c>
      <c r="D29" s="19">
        <f>D28*D27</f>
        <v>0.42587846845416188</v>
      </c>
      <c r="E29" s="19">
        <f>E28*E27</f>
        <v>0.36413315882196007</v>
      </c>
      <c r="F29" s="19">
        <f>IF(F24=""," ",F28*F27)</f>
        <v>0.32309544599615941</v>
      </c>
      <c r="G29" s="19">
        <f t="shared" ref="G29:M29" si="24">IF(G24=""," ",G28*G27)</f>
        <v>0.28015917410298208</v>
      </c>
      <c r="H29" s="19">
        <f t="shared" si="24"/>
        <v>0.28780857134811466</v>
      </c>
      <c r="I29" s="19">
        <f t="shared" si="24"/>
        <v>0.28780857134811466</v>
      </c>
      <c r="J29" s="19">
        <f t="shared" si="24"/>
        <v>0.28780857134811466</v>
      </c>
      <c r="K29" s="19">
        <f t="shared" si="24"/>
        <v>0.28780857134811466</v>
      </c>
      <c r="L29" s="19" t="str">
        <f t="shared" si="24"/>
        <v xml:space="preserve"> </v>
      </c>
      <c r="M29" s="19" t="str">
        <f t="shared" si="24"/>
        <v xml:space="preserve"> </v>
      </c>
      <c r="N29" s="3"/>
      <c r="P29" s="21" t="s">
        <v>22</v>
      </c>
      <c r="Q29" s="18" t="s">
        <v>24</v>
      </c>
      <c r="R29" s="19">
        <f t="shared" ref="R29" si="25">IF(R24=""," ",R28*R27)</f>
        <v>5.8589380967568134</v>
      </c>
      <c r="S29" s="19">
        <f t="shared" ref="S29:AA29" si="26">IF(S24=""," ",S28*S27)</f>
        <v>5.8589380967568134</v>
      </c>
      <c r="T29" s="19">
        <f t="shared" si="26"/>
        <v>5.8589380967568134</v>
      </c>
      <c r="U29" s="19">
        <f t="shared" si="26"/>
        <v>1.4759531536667949</v>
      </c>
      <c r="V29" s="19">
        <f t="shared" si="26"/>
        <v>1.4836607733409231</v>
      </c>
      <c r="W29" s="19">
        <f t="shared" si="26"/>
        <v>1.31430995217179</v>
      </c>
      <c r="X29" s="19" t="str">
        <f t="shared" si="26"/>
        <v xml:space="preserve"> </v>
      </c>
      <c r="Y29" s="19" t="str">
        <f t="shared" si="26"/>
        <v xml:space="preserve"> </v>
      </c>
      <c r="Z29" s="19" t="str">
        <f t="shared" si="26"/>
        <v xml:space="preserve"> </v>
      </c>
      <c r="AA29" s="19" t="str">
        <f t="shared" si="26"/>
        <v xml:space="preserve"> </v>
      </c>
      <c r="AB29" s="3"/>
    </row>
    <row r="30" spans="2:28" s="24" customFormat="1" outlineLevel="1" x14ac:dyDescent="0.4">
      <c r="B30" s="17" t="s">
        <v>25</v>
      </c>
      <c r="C30" s="22" t="s">
        <v>26</v>
      </c>
      <c r="D30" s="23">
        <f>IF(D24="","",$F$1*D24+(2500+1.8*D24)*D28/1000)</f>
        <v>-20.376981253160949</v>
      </c>
      <c r="E30" s="23">
        <f t="shared" ref="E30:M30" si="27">IF(E24="","",$F$1*E24+(2500+1.8*E24)*E28/1000)</f>
        <v>-12.41339588781854</v>
      </c>
      <c r="F30" s="23">
        <f t="shared" si="27"/>
        <v>-11.479608928908551</v>
      </c>
      <c r="G30" s="23">
        <f t="shared" si="27"/>
        <v>28.777600624480161</v>
      </c>
      <c r="H30" s="23">
        <f t="shared" si="27"/>
        <v>20.72615871380242</v>
      </c>
      <c r="I30" s="23">
        <f t="shared" si="27"/>
        <v>20.72615871380242</v>
      </c>
      <c r="J30" s="23">
        <f t="shared" si="27"/>
        <v>20.72615871380242</v>
      </c>
      <c r="K30" s="23">
        <f t="shared" si="27"/>
        <v>20.72615871380242</v>
      </c>
      <c r="L30" s="23" t="str">
        <f t="shared" si="27"/>
        <v/>
      </c>
      <c r="M30" s="23" t="str">
        <f t="shared" si="27"/>
        <v/>
      </c>
      <c r="P30" s="21" t="s">
        <v>25</v>
      </c>
      <c r="Q30" s="22" t="s">
        <v>26</v>
      </c>
      <c r="R30" s="23">
        <f t="shared" ref="R30" si="28">IF(R24="","",$F$1*R24+(2500+1.8*R24)*R28/1000)</f>
        <v>34.609010938696713</v>
      </c>
      <c r="S30" s="23">
        <f t="shared" ref="S30:AA30" si="29">IF(S24="","",$F$1*S24+(2500+1.8*S24)*S28/1000)</f>
        <v>34.609010938696713</v>
      </c>
      <c r="T30" s="23">
        <f t="shared" si="29"/>
        <v>34.609010938696713</v>
      </c>
      <c r="U30" s="23">
        <f t="shared" si="29"/>
        <v>-11.706602028000667</v>
      </c>
      <c r="V30" s="23">
        <f t="shared" si="29"/>
        <v>-10.776056356287611</v>
      </c>
      <c r="W30" s="23">
        <f t="shared" si="29"/>
        <v>-9.6611461347334853</v>
      </c>
      <c r="X30" s="23" t="str">
        <f t="shared" si="29"/>
        <v/>
      </c>
      <c r="Y30" s="23" t="str">
        <f t="shared" si="29"/>
        <v/>
      </c>
      <c r="Z30" s="23" t="str">
        <f t="shared" si="29"/>
        <v/>
      </c>
      <c r="AA30" s="23" t="str">
        <f t="shared" si="29"/>
        <v/>
      </c>
    </row>
    <row r="31" spans="2:28" s="24" customFormat="1" outlineLevel="1" x14ac:dyDescent="0.4">
      <c r="B31" s="17" t="s">
        <v>27</v>
      </c>
      <c r="C31" s="22" t="s">
        <v>19</v>
      </c>
      <c r="D31" s="23">
        <f>IF(D24&gt;=0,610.5*2.718^((17.269*D24)/(237.3+D24))*D25,610.5*2.718^((21.875*D24)/(265.5+D24))*D25)/100</f>
        <v>49.440032517081242</v>
      </c>
      <c r="E31" s="23">
        <f>IF(E24&gt;=0,610.5*2.718^((17.269*E24)/(237.3+E24))*E25,610.5*2.718^((21.875*E24)/(265.5+E24))*E25)/100</f>
        <v>43.615567217116386</v>
      </c>
      <c r="F31" s="23">
        <f t="shared" ref="F31:M31" si="30">IF(F24=""," ",IF(F24&gt;=0,610.5*2.718^((17.269*F24)/(237.3+F24))*F25,610.5*2.718^((21.875*F24)/(265.5+F24))*F25)/100)</f>
        <v>38.850079493475718</v>
      </c>
      <c r="G31" s="23">
        <f t="shared" si="30"/>
        <v>38.850079493475718</v>
      </c>
      <c r="H31" s="23">
        <f t="shared" si="30"/>
        <v>38.850079493475718</v>
      </c>
      <c r="I31" s="23">
        <f t="shared" si="30"/>
        <v>38.850079493475718</v>
      </c>
      <c r="J31" s="23">
        <f t="shared" si="30"/>
        <v>38.850079493475718</v>
      </c>
      <c r="K31" s="23">
        <f t="shared" si="30"/>
        <v>38.850079493475718</v>
      </c>
      <c r="L31" s="23" t="str">
        <f t="shared" si="30"/>
        <v xml:space="preserve"> </v>
      </c>
      <c r="M31" s="23" t="str">
        <f t="shared" si="30"/>
        <v xml:space="preserve"> </v>
      </c>
      <c r="N31" s="3"/>
      <c r="P31" s="21" t="s">
        <v>27</v>
      </c>
      <c r="Q31" s="22" t="s">
        <v>19</v>
      </c>
      <c r="R31" s="23">
        <f t="shared" ref="R31" si="31">IF(R24=""," ",IF(R24&gt;=0,610.5*2.718^((17.269*R24)/(237.3+R24))*R25,610.5*2.718^((21.875*R24)/(265.5+R24))*R25)/100)</f>
        <v>792.60210274641383</v>
      </c>
      <c r="S31" s="23">
        <f t="shared" ref="S31:AA31" si="32">IF(S24=""," ",IF(S24&gt;=0,610.5*2.718^((17.269*S24)/(237.3+S24))*S25,610.5*2.718^((21.875*S24)/(265.5+S24))*S25)/100)</f>
        <v>792.60210274641383</v>
      </c>
      <c r="T31" s="23">
        <f t="shared" si="32"/>
        <v>792.60210274641383</v>
      </c>
      <c r="U31" s="23">
        <f t="shared" si="32"/>
        <v>175.76268731762258</v>
      </c>
      <c r="V31" s="23">
        <f t="shared" si="32"/>
        <v>177.29354477305995</v>
      </c>
      <c r="W31" s="23">
        <f t="shared" si="32"/>
        <v>157.92224537229947</v>
      </c>
      <c r="X31" s="23" t="str">
        <f t="shared" si="32"/>
        <v xml:space="preserve"> </v>
      </c>
      <c r="Y31" s="23" t="str">
        <f t="shared" si="32"/>
        <v xml:space="preserve"> </v>
      </c>
      <c r="Z31" s="23" t="str">
        <f t="shared" si="32"/>
        <v xml:space="preserve"> </v>
      </c>
      <c r="AA31" s="23" t="str">
        <f t="shared" si="32"/>
        <v xml:space="preserve"> </v>
      </c>
      <c r="AB31" s="3"/>
    </row>
    <row r="32" spans="2:28" outlineLevel="1" x14ac:dyDescent="0.4">
      <c r="B32" s="17" t="s">
        <v>28</v>
      </c>
      <c r="C32" s="18" t="s">
        <v>15</v>
      </c>
      <c r="D32" s="20">
        <f>IF(D31&gt;=610.5,(237.3*LOG(D31/610.5,2.71828))/(17.269-LOG(D31/610.5,2.71828)),(265.5*LOG(D31/610.5,2.71828))/(21.875-LOG(D31/610.5,2.71828)))</f>
        <v>-27.362851215533535</v>
      </c>
      <c r="E32" s="20">
        <f>IF(E31&gt;=610.5,(237.3*LOG(E31/610.5,2.71828))/(17.269-LOG(E31/610.5,2.71828)),(265.5*LOG(E31/610.5,2.71828))/(21.875-LOG(E31/610.5,2.71828)))</f>
        <v>-28.580514708106922</v>
      </c>
      <c r="F32" s="20">
        <f t="shared" ref="F32:M32" si="33">IF(F24="", " ",IF(F31&gt;=610.5,(237.3*LOG(F31/610.5,2.71828))/(17.269-LOG(F31/610.5,2.71828)),(265.5*LOG(F31/610.5,2.71828))/(21.875-LOG(F31/610.5,2.71828))))</f>
        <v>-29.69350827189718</v>
      </c>
      <c r="G32" s="20">
        <f t="shared" si="33"/>
        <v>-29.69350827189718</v>
      </c>
      <c r="H32" s="20">
        <f t="shared" si="33"/>
        <v>-29.69350827189718</v>
      </c>
      <c r="I32" s="20">
        <f t="shared" si="33"/>
        <v>-29.69350827189718</v>
      </c>
      <c r="J32" s="20">
        <f t="shared" si="33"/>
        <v>-29.69350827189718</v>
      </c>
      <c r="K32" s="20">
        <f t="shared" si="33"/>
        <v>-29.69350827189718</v>
      </c>
      <c r="L32" s="20" t="str">
        <f t="shared" si="33"/>
        <v xml:space="preserve"> </v>
      </c>
      <c r="M32" s="20" t="str">
        <f t="shared" si="33"/>
        <v xml:space="preserve"> </v>
      </c>
      <c r="N32" s="3"/>
      <c r="P32" s="21" t="s">
        <v>28</v>
      </c>
      <c r="Q32" s="18" t="s">
        <v>15</v>
      </c>
      <c r="R32" s="20">
        <f t="shared" ref="R32" si="34">IF(R24="", " ",IF(R31&gt;=610.5,(237.3*LOG(R31/610.5,2.71828))/(17.269-LOG(R31/610.5,2.71828)),(265.5*LOG(R31/610.5,2.71828))/(21.875-LOG(R31/610.5,2.71828))))</f>
        <v>3.6421514875211241</v>
      </c>
      <c r="S32" s="20">
        <f t="shared" ref="S32:AA32" si="35">IF(S24="", " ",IF(S31&gt;=610.5,(237.3*LOG(S31/610.5,2.71828))/(17.269-LOG(S31/610.5,2.71828)),(265.5*LOG(S31/610.5,2.71828))/(21.875-LOG(S31/610.5,2.71828))))</f>
        <v>3.6421514875211241</v>
      </c>
      <c r="T32" s="20">
        <f t="shared" si="35"/>
        <v>3.6421514875211241</v>
      </c>
      <c r="U32" s="20">
        <f t="shared" si="35"/>
        <v>-14.29860626547319</v>
      </c>
      <c r="V32" s="20">
        <f t="shared" si="35"/>
        <v>-14.204348245480396</v>
      </c>
      <c r="W32" s="20">
        <f t="shared" si="35"/>
        <v>-15.456154906296716</v>
      </c>
      <c r="X32" s="20" t="str">
        <f t="shared" si="35"/>
        <v xml:space="preserve"> </v>
      </c>
      <c r="Y32" s="20" t="str">
        <f t="shared" si="35"/>
        <v xml:space="preserve"> </v>
      </c>
      <c r="Z32" s="20" t="str">
        <f t="shared" si="35"/>
        <v xml:space="preserve"> </v>
      </c>
      <c r="AA32" s="20" t="str">
        <f t="shared" si="35"/>
        <v xml:space="preserve"> </v>
      </c>
      <c r="AB32" s="3"/>
    </row>
    <row r="33" spans="2:28" s="24" customFormat="1" outlineLevel="1" x14ac:dyDescent="0.4">
      <c r="B33" s="25" t="s">
        <v>29</v>
      </c>
      <c r="C33" s="26"/>
      <c r="D33" s="26"/>
      <c r="E33" s="23">
        <f>610.5*2.718^((17.269*E24)/(237.3+E24))</f>
        <v>224.41651807050536</v>
      </c>
      <c r="F33" s="23">
        <f t="shared" ref="F33:M33" si="36">IF(F24=""," ",610.5*2.718^((17.269*F24)/(237.3+F24)))</f>
        <v>243.37092266704428</v>
      </c>
      <c r="G33" s="23">
        <f t="shared" si="36"/>
        <v>3776.9612834634627</v>
      </c>
      <c r="H33" s="23">
        <f t="shared" si="36"/>
        <v>2336.6259144838668</v>
      </c>
      <c r="I33" s="23">
        <f t="shared" si="36"/>
        <v>2336.6259144838668</v>
      </c>
      <c r="J33" s="23">
        <f t="shared" si="36"/>
        <v>2336.6259144838668</v>
      </c>
      <c r="K33" s="23">
        <f t="shared" si="36"/>
        <v>2336.6259144838668</v>
      </c>
      <c r="L33" s="23" t="str">
        <f t="shared" si="36"/>
        <v xml:space="preserve"> </v>
      </c>
      <c r="M33" s="23" t="str">
        <f t="shared" si="36"/>
        <v xml:space="preserve"> </v>
      </c>
      <c r="N33" s="3"/>
      <c r="P33" s="27" t="s">
        <v>29</v>
      </c>
      <c r="Q33" s="26"/>
      <c r="R33" s="23"/>
      <c r="S33" s="23">
        <f t="shared" ref="S33:AA33" si="37">IF(S24=""," ",610.5*2.718^((17.269*S24)/(237.3+S24)))</f>
        <v>2642.0070091547127</v>
      </c>
      <c r="T33" s="23">
        <f t="shared" si="37"/>
        <v>2642.0070091547127</v>
      </c>
      <c r="U33" s="23">
        <f t="shared" si="37"/>
        <v>201.745864127526</v>
      </c>
      <c r="V33" s="23">
        <f t="shared" si="37"/>
        <v>217.2106915443259</v>
      </c>
      <c r="W33" s="23">
        <f t="shared" si="37"/>
        <v>243.37092266704428</v>
      </c>
      <c r="X33" s="23" t="str">
        <f t="shared" si="37"/>
        <v xml:space="preserve"> </v>
      </c>
      <c r="Y33" s="23" t="str">
        <f t="shared" si="37"/>
        <v xml:space="preserve"> </v>
      </c>
      <c r="Z33" s="23" t="str">
        <f t="shared" si="37"/>
        <v xml:space="preserve"> </v>
      </c>
      <c r="AA33" s="23" t="str">
        <f t="shared" si="37"/>
        <v xml:space="preserve"> </v>
      </c>
      <c r="AB33" s="3"/>
    </row>
    <row r="34" spans="2:28" x14ac:dyDescent="0.4">
      <c r="B34" s="28"/>
      <c r="E34" s="29"/>
      <c r="F34" s="29"/>
      <c r="G34" s="29"/>
      <c r="H34" s="29"/>
      <c r="I34" s="29"/>
      <c r="J34" s="29"/>
      <c r="K34" s="29"/>
      <c r="L34" s="29"/>
      <c r="M34" s="29"/>
      <c r="N34" s="3"/>
      <c r="P34" s="30"/>
      <c r="S34" s="29"/>
      <c r="T34" s="29"/>
      <c r="U34" s="29"/>
      <c r="V34" s="29"/>
      <c r="W34" s="29"/>
      <c r="X34" s="29"/>
      <c r="Y34" s="29"/>
      <c r="Z34" s="29"/>
      <c r="AA34" s="29"/>
      <c r="AB34" s="3"/>
    </row>
    <row r="35" spans="2:28" s="33" customFormat="1" x14ac:dyDescent="0.4">
      <c r="B35" s="28" t="s">
        <v>30</v>
      </c>
      <c r="C35" s="31" t="s">
        <v>31</v>
      </c>
      <c r="D35" s="13">
        <v>7500</v>
      </c>
      <c r="E35" s="32">
        <f>IF(E24=""," ",E36/E27)</f>
        <v>7737.9249515012561</v>
      </c>
      <c r="F35" s="32">
        <f t="shared" ref="F35:M35" si="38">IF(F24=""," ",F36/F27)</f>
        <v>7767.5463451757687</v>
      </c>
      <c r="G35" s="32">
        <f t="shared" si="38"/>
        <v>8957.9749038233967</v>
      </c>
      <c r="H35" s="32">
        <f t="shared" si="38"/>
        <v>8719.8891920938713</v>
      </c>
      <c r="I35" s="32">
        <f t="shared" si="38"/>
        <v>8719.8891920938713</v>
      </c>
      <c r="J35" s="32">
        <f t="shared" si="38"/>
        <v>8719.8891920938713</v>
      </c>
      <c r="K35" s="32">
        <f t="shared" si="38"/>
        <v>8719.8891920938713</v>
      </c>
      <c r="L35" s="32" t="str">
        <f t="shared" si="38"/>
        <v xml:space="preserve"> </v>
      </c>
      <c r="M35" s="32" t="str">
        <f t="shared" si="38"/>
        <v xml:space="preserve"> </v>
      </c>
      <c r="N35" s="32"/>
      <c r="P35" s="30" t="s">
        <v>30</v>
      </c>
      <c r="Q35" s="31" t="s">
        <v>31</v>
      </c>
      <c r="R35" s="13">
        <v>8000</v>
      </c>
      <c r="S35" s="32">
        <f>IF(S24=""," ",S36/S27)</f>
        <v>8000.0000000000009</v>
      </c>
      <c r="T35" s="32">
        <f t="shared" ref="T35:AA35" si="39">IF(T24=""," ",T36/T27)</f>
        <v>8000.0000000000009</v>
      </c>
      <c r="U35" s="32">
        <f t="shared" si="39"/>
        <v>6999.2347107313763</v>
      </c>
      <c r="V35" s="32">
        <f t="shared" si="39"/>
        <v>7023.6252248731898</v>
      </c>
      <c r="W35" s="32">
        <f t="shared" si="39"/>
        <v>7060.9859673088058</v>
      </c>
      <c r="X35" s="32" t="str">
        <f t="shared" si="39"/>
        <v xml:space="preserve"> </v>
      </c>
      <c r="Y35" s="32" t="str">
        <f t="shared" si="39"/>
        <v xml:space="preserve"> </v>
      </c>
      <c r="Z35" s="32" t="str">
        <f t="shared" si="39"/>
        <v xml:space="preserve"> </v>
      </c>
      <c r="AA35" s="32" t="str">
        <f t="shared" si="39"/>
        <v xml:space="preserve"> </v>
      </c>
      <c r="AB35" s="32"/>
    </row>
    <row r="36" spans="2:28" s="33" customFormat="1" x14ac:dyDescent="0.4">
      <c r="B36" s="28" t="s">
        <v>32</v>
      </c>
      <c r="C36" s="31" t="s">
        <v>33</v>
      </c>
      <c r="D36" s="32">
        <f>D35*D27</f>
        <v>10499.716824041916</v>
      </c>
      <c r="E36" s="32">
        <f>IF(E24=" "," ",D36)</f>
        <v>10499.716824041916</v>
      </c>
      <c r="F36" s="32">
        <f t="shared" ref="F36:M36" si="40">IF(F24=""," ",E36)</f>
        <v>10499.716824041916</v>
      </c>
      <c r="G36" s="32">
        <f t="shared" si="40"/>
        <v>10499.716824041916</v>
      </c>
      <c r="H36" s="32">
        <f t="shared" si="40"/>
        <v>10499.716824041916</v>
      </c>
      <c r="I36" s="32">
        <f t="shared" si="40"/>
        <v>10499.716824041916</v>
      </c>
      <c r="J36" s="32">
        <f t="shared" si="40"/>
        <v>10499.716824041916</v>
      </c>
      <c r="K36" s="32">
        <f t="shared" si="40"/>
        <v>10499.716824041916</v>
      </c>
      <c r="L36" s="32" t="str">
        <f t="shared" si="40"/>
        <v xml:space="preserve"> </v>
      </c>
      <c r="M36" s="32" t="str">
        <f t="shared" si="40"/>
        <v xml:space="preserve"> </v>
      </c>
      <c r="N36" s="32"/>
      <c r="P36" s="30" t="s">
        <v>32</v>
      </c>
      <c r="Q36" s="31" t="s">
        <v>33</v>
      </c>
      <c r="R36" s="32">
        <f>R35*R27</f>
        <v>9540.3357510098213</v>
      </c>
      <c r="S36" s="32">
        <f>IF(S24=" "," ",R36)</f>
        <v>9540.3357510098213</v>
      </c>
      <c r="T36" s="32">
        <f t="shared" ref="T36:AA36" si="41">IF(T24=""," ",S36)</f>
        <v>9540.3357510098213</v>
      </c>
      <c r="U36" s="32">
        <f t="shared" si="41"/>
        <v>9540.3357510098213</v>
      </c>
      <c r="V36" s="32">
        <f t="shared" si="41"/>
        <v>9540.3357510098213</v>
      </c>
      <c r="W36" s="32">
        <f t="shared" si="41"/>
        <v>9540.3357510098213</v>
      </c>
      <c r="X36" s="32" t="str">
        <f t="shared" si="41"/>
        <v xml:space="preserve"> </v>
      </c>
      <c r="Y36" s="32" t="str">
        <f t="shared" si="41"/>
        <v xml:space="preserve"> </v>
      </c>
      <c r="Z36" s="32" t="str">
        <f t="shared" si="41"/>
        <v xml:space="preserve"> </v>
      </c>
      <c r="AA36" s="32" t="str">
        <f t="shared" si="41"/>
        <v xml:space="preserve"> </v>
      </c>
      <c r="AB36" s="32"/>
    </row>
    <row r="37" spans="2:28" x14ac:dyDescent="0.4">
      <c r="N37" s="3"/>
      <c r="P37" s="30"/>
      <c r="AB37" s="3"/>
    </row>
    <row r="38" spans="2:28" s="24" customFormat="1" outlineLevel="1" x14ac:dyDescent="0.4">
      <c r="B38" s="25" t="s">
        <v>34</v>
      </c>
      <c r="C38" s="11" t="s">
        <v>52</v>
      </c>
      <c r="D38" s="34">
        <f>D26</f>
        <v>-50</v>
      </c>
      <c r="E38" s="35">
        <f>IF(E24=""," ",D38+E26)</f>
        <v>-163</v>
      </c>
      <c r="F38" s="35">
        <f>IF(F24=""," ",E38+F26)</f>
        <v>-353</v>
      </c>
      <c r="G38" s="35">
        <f>IF(G24=""," ",G26+F38)</f>
        <v>401</v>
      </c>
      <c r="H38" s="35">
        <f>IF(H24=""," ",G38-H26)</f>
        <v>386</v>
      </c>
      <c r="I38" s="35">
        <f t="shared" ref="I38:K38" si="42">IF(I24=""," ",H38-I26)</f>
        <v>298</v>
      </c>
      <c r="J38" s="35">
        <f t="shared" si="42"/>
        <v>268</v>
      </c>
      <c r="K38" s="35">
        <f t="shared" si="42"/>
        <v>28</v>
      </c>
      <c r="L38" s="35" t="str">
        <f t="shared" ref="L38:M38" si="43">IF(L24=""," ",L26-K26)</f>
        <v xml:space="preserve"> </v>
      </c>
      <c r="M38" s="35" t="str">
        <f t="shared" si="43"/>
        <v xml:space="preserve"> </v>
      </c>
      <c r="N38" s="36"/>
      <c r="P38" s="27" t="s">
        <v>34</v>
      </c>
      <c r="Q38" s="11" t="s">
        <v>52</v>
      </c>
      <c r="R38" s="34">
        <f>R26</f>
        <v>-310</v>
      </c>
      <c r="S38" s="35">
        <f>IF(S24=""," ",R38+S26)</f>
        <v>-310</v>
      </c>
      <c r="T38" s="35">
        <f t="shared" ref="T38:U38" si="44">IF(T24=""," ",S38+T26)</f>
        <v>-310</v>
      </c>
      <c r="U38" s="35">
        <f t="shared" si="44"/>
        <v>-310</v>
      </c>
      <c r="V38" s="35">
        <f>IF(V24=""," ",V26+U38)</f>
        <v>-310</v>
      </c>
      <c r="W38" s="35">
        <f>IF(W24=""," ",V38-W26)</f>
        <v>-310</v>
      </c>
      <c r="X38" s="35" t="str">
        <f t="shared" ref="X38:AA38" si="45">IF(X24=""," ",X26-W26)</f>
        <v xml:space="preserve"> </v>
      </c>
      <c r="Y38" s="35" t="str">
        <f t="shared" si="45"/>
        <v xml:space="preserve"> </v>
      </c>
      <c r="Z38" s="35" t="str">
        <f t="shared" si="45"/>
        <v xml:space="preserve"> </v>
      </c>
      <c r="AA38" s="35" t="str">
        <f t="shared" si="45"/>
        <v xml:space="preserve"> </v>
      </c>
      <c r="AB38" s="36"/>
    </row>
    <row r="39" spans="2:28" outlineLevel="1" x14ac:dyDescent="0.4">
      <c r="B39" s="25" t="s">
        <v>35</v>
      </c>
      <c r="C39" s="37" t="s">
        <v>15</v>
      </c>
      <c r="D39" s="38"/>
      <c r="E39" s="35">
        <f>E24-D24</f>
        <v>8</v>
      </c>
      <c r="F39" s="35">
        <f t="shared" ref="F39:M39" si="46">IF(F24=""," ",F24-E24)</f>
        <v>1</v>
      </c>
      <c r="G39" s="35">
        <f t="shared" si="46"/>
        <v>40</v>
      </c>
      <c r="H39" s="35">
        <f t="shared" si="46"/>
        <v>-8</v>
      </c>
      <c r="I39" s="35">
        <f t="shared" si="46"/>
        <v>0</v>
      </c>
      <c r="J39" s="35">
        <f t="shared" si="46"/>
        <v>0</v>
      </c>
      <c r="K39" s="35">
        <f t="shared" si="46"/>
        <v>0</v>
      </c>
      <c r="L39" s="35" t="str">
        <f t="shared" si="46"/>
        <v xml:space="preserve"> </v>
      </c>
      <c r="M39" s="35" t="str">
        <f t="shared" si="46"/>
        <v xml:space="preserve"> </v>
      </c>
      <c r="P39" s="27" t="s">
        <v>35</v>
      </c>
      <c r="Q39" s="37" t="s">
        <v>15</v>
      </c>
      <c r="R39" s="38"/>
      <c r="S39" s="35">
        <f>S24-R24</f>
        <v>0</v>
      </c>
      <c r="T39" s="35">
        <f t="shared" ref="T39:AA39" si="47">IF(T24=""," ",T24-S24)</f>
        <v>0</v>
      </c>
      <c r="U39" s="35">
        <f t="shared" si="47"/>
        <v>-36.299999999999997</v>
      </c>
      <c r="V39" s="35">
        <f t="shared" si="47"/>
        <v>0.90000000000000036</v>
      </c>
      <c r="W39" s="35">
        <f t="shared" si="47"/>
        <v>1.4000000000000004</v>
      </c>
      <c r="X39" s="35" t="str">
        <f t="shared" si="47"/>
        <v xml:space="preserve"> </v>
      </c>
      <c r="Y39" s="35" t="str">
        <f t="shared" si="47"/>
        <v xml:space="preserve"> </v>
      </c>
      <c r="Z39" s="35" t="str">
        <f t="shared" si="47"/>
        <v xml:space="preserve"> </v>
      </c>
      <c r="AA39" s="35" t="str">
        <f t="shared" si="47"/>
        <v xml:space="preserve"> </v>
      </c>
    </row>
    <row r="40" spans="2:28" outlineLevel="1" x14ac:dyDescent="0.4">
      <c r="B40" s="25" t="s">
        <v>36</v>
      </c>
      <c r="C40" s="20" t="s">
        <v>23</v>
      </c>
      <c r="D40" s="38"/>
      <c r="E40" s="39">
        <f t="shared" ref="E40:M40" si="48">IF(E24=""," ",(E28-D28)*E36/1000)</f>
        <v>-0.37645345808879976</v>
      </c>
      <c r="F40" s="39">
        <f t="shared" si="48"/>
        <v>-0.30797620462701158</v>
      </c>
      <c r="G40" s="39">
        <f t="shared" si="48"/>
        <v>0</v>
      </c>
      <c r="H40" s="39">
        <f t="shared" si="48"/>
        <v>0</v>
      </c>
      <c r="I40" s="39">
        <f t="shared" si="48"/>
        <v>0</v>
      </c>
      <c r="J40" s="39">
        <f t="shared" si="48"/>
        <v>0</v>
      </c>
      <c r="K40" s="39">
        <f t="shared" si="48"/>
        <v>0</v>
      </c>
      <c r="L40" s="39" t="str">
        <f t="shared" si="48"/>
        <v xml:space="preserve"> </v>
      </c>
      <c r="M40" s="39" t="str">
        <f t="shared" si="48"/>
        <v xml:space="preserve"> </v>
      </c>
      <c r="P40" s="27" t="s">
        <v>36</v>
      </c>
      <c r="Q40" s="20" t="s">
        <v>23</v>
      </c>
      <c r="R40" s="38"/>
      <c r="S40" s="39">
        <f t="shared" ref="S40:AA40" si="49">IF(S24=""," ",(S28-R28)*S36/1000)</f>
        <v>0</v>
      </c>
      <c r="T40" s="39">
        <f t="shared" si="49"/>
        <v>0</v>
      </c>
      <c r="U40" s="39">
        <f t="shared" si="49"/>
        <v>-36.540962229496444</v>
      </c>
      <c r="V40" s="39">
        <f t="shared" si="49"/>
        <v>9.0134688234097912E-2</v>
      </c>
      <c r="W40" s="39">
        <f t="shared" si="49"/>
        <v>-1.1403531038128545</v>
      </c>
      <c r="X40" s="39" t="str">
        <f t="shared" si="49"/>
        <v xml:space="preserve"> </v>
      </c>
      <c r="Y40" s="39" t="str">
        <f t="shared" si="49"/>
        <v xml:space="preserve"> </v>
      </c>
      <c r="Z40" s="39" t="str">
        <f t="shared" si="49"/>
        <v xml:space="preserve"> </v>
      </c>
      <c r="AA40" s="39" t="str">
        <f t="shared" si="49"/>
        <v xml:space="preserve"> </v>
      </c>
    </row>
    <row r="41" spans="2:28" s="24" customFormat="1" outlineLevel="1" x14ac:dyDescent="0.4">
      <c r="B41" s="25" t="s">
        <v>37</v>
      </c>
      <c r="C41" s="23" t="s">
        <v>38</v>
      </c>
      <c r="D41" s="34"/>
      <c r="E41" s="35">
        <f>(E30-D30)*E36/3600</f>
        <v>23.226497566716578</v>
      </c>
      <c r="F41" s="35">
        <f t="shared" ref="F41:M41" si="50">IF(F24=""," ",(F30-E30)*F36/3600)</f>
        <v>2.7234718451494864</v>
      </c>
      <c r="G41" s="35">
        <f t="shared" si="50"/>
        <v>117.413694565749</v>
      </c>
      <c r="H41" s="35">
        <f t="shared" si="50"/>
        <v>-23.482738913149799</v>
      </c>
      <c r="I41" s="35">
        <f t="shared" si="50"/>
        <v>0</v>
      </c>
      <c r="J41" s="35">
        <f t="shared" si="50"/>
        <v>0</v>
      </c>
      <c r="K41" s="35">
        <f t="shared" si="50"/>
        <v>0</v>
      </c>
      <c r="L41" s="35" t="str">
        <f t="shared" si="50"/>
        <v xml:space="preserve"> </v>
      </c>
      <c r="M41" s="35" t="str">
        <f t="shared" si="50"/>
        <v xml:space="preserve"> </v>
      </c>
      <c r="N41" s="36"/>
      <c r="P41" s="27" t="s">
        <v>37</v>
      </c>
      <c r="Q41" s="23" t="s">
        <v>38</v>
      </c>
      <c r="R41" s="34"/>
      <c r="S41" s="35">
        <f>(S30-R30)*S36/3600</f>
        <v>0</v>
      </c>
      <c r="T41" s="35">
        <f t="shared" ref="T41:AA41" si="51">IF(T24=""," ",(T30-S30)*T36/3600)</f>
        <v>0</v>
      </c>
      <c r="U41" s="35">
        <f t="shared" si="51"/>
        <v>-122.7406939489214</v>
      </c>
      <c r="V41" s="35">
        <f t="shared" si="51"/>
        <v>2.4660328166087528</v>
      </c>
      <c r="W41" s="35">
        <f t="shared" si="51"/>
        <v>2.9546160682941975</v>
      </c>
      <c r="X41" s="35" t="str">
        <f t="shared" si="51"/>
        <v xml:space="preserve"> </v>
      </c>
      <c r="Y41" s="35" t="str">
        <f t="shared" si="51"/>
        <v xml:space="preserve"> </v>
      </c>
      <c r="Z41" s="35" t="str">
        <f t="shared" si="51"/>
        <v xml:space="preserve"> </v>
      </c>
      <c r="AA41" s="35" t="str">
        <f t="shared" si="51"/>
        <v xml:space="preserve"> </v>
      </c>
      <c r="AB41" s="36"/>
    </row>
    <row r="42" spans="2:28" s="2" customFormat="1" x14ac:dyDescent="0.4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8" s="8" customFormat="1" ht="17.25" x14ac:dyDescent="0.35">
      <c r="B43" s="40" t="s">
        <v>39</v>
      </c>
      <c r="C43" s="6"/>
      <c r="D43" s="6" t="str">
        <f>D23</f>
        <v>Ieņimš.</v>
      </c>
      <c r="E43" s="6" t="str">
        <f t="shared" ref="E43:M43" si="52">E23</f>
        <v>filtrs</v>
      </c>
      <c r="F43" s="6" t="str">
        <f t="shared" si="52"/>
        <v>sm</v>
      </c>
      <c r="G43" s="6" t="str">
        <f t="shared" si="52"/>
        <v>Vent</v>
      </c>
      <c r="H43" s="6" t="str">
        <f t="shared" si="52"/>
        <v>Sild.</v>
      </c>
      <c r="I43" s="6" t="str">
        <f t="shared" si="52"/>
        <v>Dzes.</v>
      </c>
      <c r="J43" s="6" t="str">
        <f t="shared" si="52"/>
        <v>Tr.sl.</v>
      </c>
      <c r="K43" s="6" t="str">
        <f t="shared" si="52"/>
        <v>piepl</v>
      </c>
      <c r="L43" s="6">
        <f t="shared" si="52"/>
        <v>9</v>
      </c>
      <c r="M43" s="6">
        <f t="shared" si="52"/>
        <v>10</v>
      </c>
      <c r="N43" s="7"/>
      <c r="P43" s="41" t="s">
        <v>39</v>
      </c>
      <c r="Q43" s="6"/>
      <c r="R43" s="6" t="str">
        <f>R23</f>
        <v>Nos.</v>
      </c>
      <c r="S43" s="6" t="str">
        <f t="shared" ref="S43:AA43" si="53">S23</f>
        <v>Filtrs</v>
      </c>
      <c r="T43" s="6" t="str">
        <f t="shared" si="53"/>
        <v>tr.sl</v>
      </c>
      <c r="U43" s="6" t="str">
        <f t="shared" si="53"/>
        <v>SM</v>
      </c>
      <c r="V43" s="6" t="str">
        <f t="shared" si="53"/>
        <v>Vent</v>
      </c>
      <c r="W43" s="6" t="str">
        <f t="shared" si="53"/>
        <v>Izm</v>
      </c>
      <c r="X43" s="6">
        <f t="shared" si="53"/>
        <v>7</v>
      </c>
      <c r="Y43" s="6">
        <f t="shared" si="53"/>
        <v>8</v>
      </c>
      <c r="Z43" s="6">
        <f t="shared" si="53"/>
        <v>9</v>
      </c>
      <c r="AA43" s="6">
        <f t="shared" si="53"/>
        <v>10</v>
      </c>
      <c r="AB43" s="7"/>
    </row>
    <row r="44" spans="2:28" s="14" customFormat="1" x14ac:dyDescent="0.4">
      <c r="B44" s="42" t="s">
        <v>14</v>
      </c>
      <c r="C44" s="11" t="s">
        <v>15</v>
      </c>
      <c r="D44" s="12">
        <v>-14.1</v>
      </c>
      <c r="E44" s="12">
        <v>-14.1</v>
      </c>
      <c r="F44" s="12">
        <v>12.1</v>
      </c>
      <c r="G44" s="12">
        <v>12.1</v>
      </c>
      <c r="H44" s="12">
        <v>18.2</v>
      </c>
      <c r="I44" s="12">
        <v>17</v>
      </c>
      <c r="J44" s="12">
        <v>17</v>
      </c>
      <c r="K44" s="12">
        <v>17</v>
      </c>
      <c r="L44" s="12"/>
      <c r="M44" s="12"/>
      <c r="N44" s="13"/>
      <c r="P44" s="43" t="s">
        <v>14</v>
      </c>
      <c r="Q44" s="11" t="s">
        <v>15</v>
      </c>
      <c r="R44" s="12">
        <v>23.8</v>
      </c>
      <c r="S44" s="12">
        <v>23.8</v>
      </c>
      <c r="T44" s="12">
        <v>23.8</v>
      </c>
      <c r="U44" s="12">
        <v>-8.8000000000000007</v>
      </c>
      <c r="V44" s="12">
        <v>-7</v>
      </c>
      <c r="W44" s="12">
        <v>-7</v>
      </c>
      <c r="X44" s="12"/>
      <c r="Y44" s="12"/>
      <c r="Z44" s="12"/>
      <c r="AA44" s="12"/>
      <c r="AB44" s="13"/>
    </row>
    <row r="45" spans="2:28" s="14" customFormat="1" x14ac:dyDescent="0.4">
      <c r="B45" s="42" t="s">
        <v>16</v>
      </c>
      <c r="C45" s="11" t="s">
        <v>17</v>
      </c>
      <c r="D45" s="12">
        <v>82</v>
      </c>
      <c r="E45" s="16">
        <f t="shared" ref="E45" si="54">IF(D45=100,D53/E53*100,IF(E44=""," ",IF(D51*100/E53&gt;100,100,D51*100/E53)))</f>
        <v>71.576863061211611</v>
      </c>
      <c r="F45" s="16">
        <f t="shared" ref="F45" si="55">IF(E45=100,E53/F53*100,IF(F44=""," ",IF(E51*100/F53&gt;100,100,E51*100/F53)))</f>
        <v>9.081833415127452</v>
      </c>
      <c r="G45" s="16">
        <f t="shared" ref="G45" si="56">IF(F45=100,F53/G53*100,IF(G44=""," ",IF(F51*100/G53&gt;100,100,F51*100/G53)))</f>
        <v>9.081833415127452</v>
      </c>
      <c r="H45" s="16">
        <f t="shared" ref="H45" si="57">IF(G45=100,G53/H53*100,IF(H44=""," ",IF(G51*100/H53&gt;100,100,G51*100/H53)))</f>
        <v>6.1351014206695478</v>
      </c>
      <c r="I45" s="16">
        <f t="shared" ref="I45" si="58">IF(H45=100,H53/I53*100,IF(I44=""," ",IF(H51*100/I53&gt;100,100,H51*100/I53)))</f>
        <v>6.6174070191658894</v>
      </c>
      <c r="J45" s="16">
        <f t="shared" ref="J45" si="59">IF(I45=100,I53/J53*100,IF(J44=""," ",IF(I51*100/J53&gt;100,100,I51*100/J53)))</f>
        <v>6.6174070191658894</v>
      </c>
      <c r="K45" s="16">
        <f t="shared" ref="K45" si="60">IF(J45=100,J53/K53*100,IF(K44=""," ",IF(J51*100/K53&gt;100,100,J51*100/K53)))</f>
        <v>6.6174070191658894</v>
      </c>
      <c r="L45" s="16" t="str">
        <f t="shared" ref="L45" si="61">IF(K45=100,K53/L53*100,IF(L44=""," ",IF(K51*100/L53&gt;100,100,K51*100/L53)))</f>
        <v xml:space="preserve"> </v>
      </c>
      <c r="M45" s="16" t="str">
        <f t="shared" ref="M45" si="62">IF(L45=100,L53/M53*100,IF(M44=""," ",IF(L51*100/M53&gt;100,100,L51*100/M53)))</f>
        <v xml:space="preserve"> </v>
      </c>
      <c r="N45" s="13"/>
      <c r="P45" s="43" t="s">
        <v>16</v>
      </c>
      <c r="Q45" s="11" t="s">
        <v>17</v>
      </c>
      <c r="R45" s="12">
        <v>19.8</v>
      </c>
      <c r="S45" s="16">
        <f t="shared" ref="S45" si="63">IF(R45=100,R53/S53*100,IF(S44=""," ",IF(R51*100/S53&gt;100,100,R51*100/S53)))</f>
        <v>19.8</v>
      </c>
      <c r="T45" s="16">
        <f t="shared" ref="T45" si="64">IF(S45=100,S53/T53*100,IF(T44=""," ",IF(S51*100/T53&gt;100,100,S51*100/T53)))</f>
        <v>19.8</v>
      </c>
      <c r="U45" s="16">
        <f t="shared" ref="U45" si="65">IF(T45=100,T53/U53*100,IF(U44=""," ",IF(T51*100/U53&gt;100,100,T51*100/U53)))</f>
        <v>100</v>
      </c>
      <c r="V45" s="16">
        <f t="shared" ref="V45" si="66">IF(U45=100,U53/V53*100,IF(V44=""," ",IF(U51*100/V53&gt;100,100,U51*100/V53)))</f>
        <v>86.922246782019712</v>
      </c>
      <c r="W45" s="16">
        <f t="shared" ref="W45" si="67">IF(V45=100,V53/W53*100,IF(W44=""," ",IF(V51*100/W53&gt;100,100,V51*100/W53)))</f>
        <v>81.251952217391121</v>
      </c>
      <c r="X45" s="16" t="str">
        <f t="shared" ref="X45" si="68">IF(W45=100,W53/X53*100,IF(X44=""," ",IF(W51*100/X53&gt;100,100,W51*100/X53)))</f>
        <v xml:space="preserve"> </v>
      </c>
      <c r="Y45" s="16" t="str">
        <f t="shared" ref="Y45" si="69">IF(X45=100,X53/Y53*100,IF(Y44=""," ",IF(X51*100/Y53&gt;100,100,X51*100/Y53)))</f>
        <v xml:space="preserve"> </v>
      </c>
      <c r="Z45" s="16" t="str">
        <f t="shared" ref="Z45" si="70">IF(Y45=100,Y53/Z53*100,IF(Z44=""," ",IF(Y51*100/Z53&gt;100,100,Y51*100/Z53)))</f>
        <v xml:space="preserve"> </v>
      </c>
      <c r="AA45" s="16" t="str">
        <f t="shared" ref="AA45" si="71">IF(Z45=100,Z53/AA53*100,IF(AA44=""," ",IF(Z51*100/AA53&gt;100,100,Z51*100/AA53)))</f>
        <v xml:space="preserve"> </v>
      </c>
      <c r="AB45" s="13"/>
    </row>
    <row r="46" spans="2:28" s="14" customFormat="1" x14ac:dyDescent="0.4">
      <c r="B46" s="42" t="s">
        <v>18</v>
      </c>
      <c r="C46" s="11" t="s">
        <v>52</v>
      </c>
      <c r="D46" s="12"/>
      <c r="E46" s="16"/>
      <c r="F46" s="16"/>
      <c r="G46" s="16"/>
      <c r="H46" s="16"/>
      <c r="I46" s="16"/>
      <c r="J46" s="16"/>
      <c r="K46" s="16"/>
      <c r="L46" s="16"/>
      <c r="M46" s="16"/>
      <c r="N46" s="13"/>
      <c r="P46" s="43" t="s">
        <v>18</v>
      </c>
      <c r="Q46" s="11" t="s">
        <v>52</v>
      </c>
      <c r="R46" s="12"/>
      <c r="S46" s="16"/>
      <c r="T46" s="16"/>
      <c r="U46" s="16"/>
      <c r="V46" s="16"/>
      <c r="W46" s="16"/>
      <c r="X46" s="16"/>
      <c r="Y46" s="16"/>
      <c r="Z46" s="16"/>
      <c r="AA46" s="16"/>
      <c r="AB46" s="13"/>
    </row>
    <row r="47" spans="2:28" outlineLevel="1" x14ac:dyDescent="0.4">
      <c r="B47" s="44" t="s">
        <v>20</v>
      </c>
      <c r="C47" s="18" t="s">
        <v>21</v>
      </c>
      <c r="D47" s="19">
        <f t="shared" ref="D47" si="72">IF(D44=""," ",(28.96*$C$1*1000-10.94*D51*($C$1/100))/(8314*(273+D44)))</f>
        <v>1.3621502807218979</v>
      </c>
      <c r="E47" s="19">
        <f t="shared" ref="E47:M47" si="73">IF(E44=""," ",(28.96*$C$1*1000-10.94*E51*($C$1/100))/(8314*(273+E44)))</f>
        <v>1.3622463527742408</v>
      </c>
      <c r="F47" s="19">
        <f t="shared" si="73"/>
        <v>1.2370592098675932</v>
      </c>
      <c r="G47" s="19">
        <f t="shared" si="73"/>
        <v>1.2370592098675932</v>
      </c>
      <c r="H47" s="19">
        <f t="shared" si="73"/>
        <v>1.2111455382323175</v>
      </c>
      <c r="I47" s="19">
        <f t="shared" si="73"/>
        <v>1.2161571749422444</v>
      </c>
      <c r="J47" s="19">
        <f t="shared" si="73"/>
        <v>1.2161571749422444</v>
      </c>
      <c r="K47" s="19">
        <f t="shared" si="73"/>
        <v>1.2161571749422444</v>
      </c>
      <c r="L47" s="19" t="str">
        <f t="shared" si="73"/>
        <v xml:space="preserve"> </v>
      </c>
      <c r="M47" s="19" t="str">
        <f t="shared" si="73"/>
        <v xml:space="preserve"> </v>
      </c>
      <c r="P47" s="45" t="s">
        <v>20</v>
      </c>
      <c r="Q47" s="18" t="s">
        <v>21</v>
      </c>
      <c r="R47" s="19">
        <f t="shared" ref="R47" si="74">IF(R44=""," ",(28.96*$C$1*1000-10.94*R51*($C$1/100))/(8314*(273+R44)))</f>
        <v>1.1862494553616945</v>
      </c>
      <c r="S47" s="19">
        <f t="shared" ref="S47:AA47" si="75">IF(S44=""," ",(28.96*$C$1*1000-10.94*S51*($C$1/100))/(8314*(273+S44)))</f>
        <v>1.1862494553616945</v>
      </c>
      <c r="T47" s="19">
        <f t="shared" si="75"/>
        <v>1.1862494553616945</v>
      </c>
      <c r="U47" s="19">
        <f t="shared" si="75"/>
        <v>1.3341102237021303</v>
      </c>
      <c r="V47" s="19">
        <f t="shared" si="75"/>
        <v>1.3250570844667724</v>
      </c>
      <c r="W47" s="19">
        <f t="shared" si="75"/>
        <v>1.325153023313719</v>
      </c>
      <c r="X47" s="19" t="str">
        <f t="shared" si="75"/>
        <v xml:space="preserve"> </v>
      </c>
      <c r="Y47" s="19" t="str">
        <f t="shared" si="75"/>
        <v xml:space="preserve"> </v>
      </c>
      <c r="Z47" s="19" t="str">
        <f t="shared" si="75"/>
        <v xml:space="preserve"> </v>
      </c>
      <c r="AA47" s="19" t="str">
        <f t="shared" si="75"/>
        <v xml:space="preserve"> </v>
      </c>
    </row>
    <row r="48" spans="2:28" outlineLevel="1" x14ac:dyDescent="0.4">
      <c r="B48" s="44" t="s">
        <v>22</v>
      </c>
      <c r="C48" s="18" t="s">
        <v>23</v>
      </c>
      <c r="D48" s="20">
        <f t="shared" ref="D48" si="76">IF(D44="","",623*(D51/($C$1*1000-D51)))</f>
        <v>0.90414108278684602</v>
      </c>
      <c r="E48" s="20">
        <f t="shared" ref="E48:M48" si="77">IF(E44="","",623*(E51/($C$1*1000-E51)))</f>
        <v>0.78906885849525155</v>
      </c>
      <c r="F48" s="20">
        <f t="shared" si="77"/>
        <v>0.78906885849525132</v>
      </c>
      <c r="G48" s="20">
        <f t="shared" si="77"/>
        <v>0.78906885849525132</v>
      </c>
      <c r="H48" s="20">
        <f t="shared" si="77"/>
        <v>0.78906885849525132</v>
      </c>
      <c r="I48" s="20">
        <f t="shared" si="77"/>
        <v>0.78906885849525132</v>
      </c>
      <c r="J48" s="20">
        <f t="shared" si="77"/>
        <v>0.78906885849525132</v>
      </c>
      <c r="K48" s="20">
        <f t="shared" si="77"/>
        <v>0.78906885849525132</v>
      </c>
      <c r="L48" s="20" t="str">
        <f t="shared" si="77"/>
        <v/>
      </c>
      <c r="M48" s="20" t="str">
        <f t="shared" si="77"/>
        <v/>
      </c>
      <c r="N48" s="3"/>
      <c r="P48" s="45" t="s">
        <v>22</v>
      </c>
      <c r="Q48" s="18" t="s">
        <v>23</v>
      </c>
      <c r="R48" s="20">
        <f t="shared" ref="R48" si="78">IF(R44="","",623*(R51/($C$1*1000-R51)))</f>
        <v>3.6082563897724187</v>
      </c>
      <c r="S48" s="20">
        <f t="shared" ref="S48:AA48" si="79">IF(S44="","",623*(S51/($C$1*1000-S51)))</f>
        <v>3.6082563897724187</v>
      </c>
      <c r="T48" s="20">
        <f t="shared" si="79"/>
        <v>3.6082563897724187</v>
      </c>
      <c r="U48" s="20">
        <f t="shared" si="79"/>
        <v>1.7789256498283614</v>
      </c>
      <c r="V48" s="20">
        <f t="shared" si="79"/>
        <v>1.8101866726397209</v>
      </c>
      <c r="W48" s="20">
        <f t="shared" si="79"/>
        <v>1.6917801069470675</v>
      </c>
      <c r="X48" s="20" t="str">
        <f t="shared" si="79"/>
        <v/>
      </c>
      <c r="Y48" s="20" t="str">
        <f t="shared" si="79"/>
        <v/>
      </c>
      <c r="Z48" s="20" t="str">
        <f t="shared" si="79"/>
        <v/>
      </c>
      <c r="AA48" s="20" t="str">
        <f t="shared" si="79"/>
        <v/>
      </c>
      <c r="AB48" s="3"/>
    </row>
    <row r="49" spans="2:28" outlineLevel="1" x14ac:dyDescent="0.4">
      <c r="B49" s="44" t="s">
        <v>22</v>
      </c>
      <c r="C49" s="18" t="s">
        <v>24</v>
      </c>
      <c r="D49" s="19">
        <f t="shared" ref="D49" si="80">IF(D44=""," ",D48*D47)</f>
        <v>1.2315760297303031</v>
      </c>
      <c r="E49" s="19">
        <f t="shared" ref="E49:M49" si="81">IF(E44=""," ",E48*E47)</f>
        <v>1.0749061745728898</v>
      </c>
      <c r="F49" s="19">
        <f t="shared" si="81"/>
        <v>0.97612489862125928</v>
      </c>
      <c r="G49" s="19">
        <f t="shared" si="81"/>
        <v>0.97612489862125928</v>
      </c>
      <c r="H49" s="19">
        <f t="shared" si="81"/>
        <v>0.95567722732459159</v>
      </c>
      <c r="I49" s="19">
        <f t="shared" si="81"/>
        <v>0.95963175378248644</v>
      </c>
      <c r="J49" s="19">
        <f t="shared" si="81"/>
        <v>0.95963175378248644</v>
      </c>
      <c r="K49" s="19">
        <f t="shared" si="81"/>
        <v>0.95963175378248644</v>
      </c>
      <c r="L49" s="19" t="str">
        <f t="shared" si="81"/>
        <v xml:space="preserve"> </v>
      </c>
      <c r="M49" s="19" t="str">
        <f t="shared" si="81"/>
        <v xml:space="preserve"> </v>
      </c>
      <c r="N49" s="3"/>
      <c r="P49" s="45" t="s">
        <v>22</v>
      </c>
      <c r="Q49" s="18" t="s">
        <v>24</v>
      </c>
      <c r="R49" s="19">
        <f t="shared" ref="R49" si="82">IF(R44=""," ",R48*R47)</f>
        <v>4.2802921771728855</v>
      </c>
      <c r="S49" s="19">
        <f t="shared" ref="S49:AA49" si="83">IF(S44=""," ",S48*S47)</f>
        <v>4.2802921771728855</v>
      </c>
      <c r="T49" s="19">
        <f t="shared" si="83"/>
        <v>4.2802921771728855</v>
      </c>
      <c r="U49" s="19">
        <f t="shared" si="83"/>
        <v>2.3732828966419728</v>
      </c>
      <c r="V49" s="19">
        <f t="shared" si="83"/>
        <v>2.3986006747885962</v>
      </c>
      <c r="W49" s="19">
        <f t="shared" si="83"/>
        <v>2.2418675235029135</v>
      </c>
      <c r="X49" s="19" t="str">
        <f t="shared" si="83"/>
        <v xml:space="preserve"> </v>
      </c>
      <c r="Y49" s="19" t="str">
        <f t="shared" si="83"/>
        <v xml:space="preserve"> </v>
      </c>
      <c r="Z49" s="19" t="str">
        <f t="shared" si="83"/>
        <v xml:space="preserve"> </v>
      </c>
      <c r="AA49" s="19" t="str">
        <f t="shared" si="83"/>
        <v xml:space="preserve"> </v>
      </c>
      <c r="AB49" s="3"/>
    </row>
    <row r="50" spans="2:28" s="24" customFormat="1" outlineLevel="1" x14ac:dyDescent="0.4">
      <c r="B50" s="44" t="s">
        <v>25</v>
      </c>
      <c r="C50" s="22" t="s">
        <v>26</v>
      </c>
      <c r="D50" s="23">
        <f t="shared" ref="D50" si="84">IF(D44="","",$F$1*D44+(2500+1.8*D44)*D48/1000)</f>
        <v>-11.947194393714014</v>
      </c>
      <c r="E50" s="23">
        <f t="shared" ref="E50:M50" si="85">IF(E44="","",$F$1*E44+(2500+1.8*E44)*E48/1000)</f>
        <v>-12.23195442139048</v>
      </c>
      <c r="F50" s="23">
        <f t="shared" si="85"/>
        <v>14.162458065976153</v>
      </c>
      <c r="G50" s="23">
        <f t="shared" si="85"/>
        <v>14.162458065976153</v>
      </c>
      <c r="H50" s="23">
        <f t="shared" si="85"/>
        <v>20.307722042042435</v>
      </c>
      <c r="I50" s="23">
        <f t="shared" si="85"/>
        <v>19.098817653308082</v>
      </c>
      <c r="J50" s="23">
        <f t="shared" si="85"/>
        <v>19.098817653308082</v>
      </c>
      <c r="K50" s="23">
        <f t="shared" si="85"/>
        <v>19.098817653308082</v>
      </c>
      <c r="L50" s="23" t="str">
        <f t="shared" si="85"/>
        <v/>
      </c>
      <c r="M50" s="23" t="str">
        <f t="shared" si="85"/>
        <v/>
      </c>
      <c r="P50" s="45" t="s">
        <v>25</v>
      </c>
      <c r="Q50" s="22" t="s">
        <v>26</v>
      </c>
      <c r="R50" s="23">
        <f t="shared" ref="R50" si="86">IF(R44="","",$F$1*R44+(2500+1.8*R44)*R48/1000)</f>
        <v>33.118018678168902</v>
      </c>
      <c r="S50" s="23">
        <f t="shared" ref="S50:AA50" si="87">IF(S44="","",$F$1*S44+(2500+1.8*S44)*S48/1000)</f>
        <v>33.118018678168902</v>
      </c>
      <c r="T50" s="23">
        <f t="shared" si="87"/>
        <v>33.118018678168902</v>
      </c>
      <c r="U50" s="23">
        <f t="shared" si="87"/>
        <v>-4.4336640577223783</v>
      </c>
      <c r="V50" s="23">
        <f t="shared" si="87"/>
        <v>-2.5393416704759586</v>
      </c>
      <c r="W50" s="23">
        <f t="shared" si="87"/>
        <v>-2.8338661619798637</v>
      </c>
      <c r="X50" s="23" t="str">
        <f t="shared" si="87"/>
        <v/>
      </c>
      <c r="Y50" s="23" t="str">
        <f t="shared" si="87"/>
        <v/>
      </c>
      <c r="Z50" s="23" t="str">
        <f t="shared" si="87"/>
        <v/>
      </c>
      <c r="AA50" s="23" t="str">
        <f t="shared" si="87"/>
        <v/>
      </c>
    </row>
    <row r="51" spans="2:28" s="24" customFormat="1" outlineLevel="1" x14ac:dyDescent="0.4">
      <c r="B51" s="44" t="s">
        <v>27</v>
      </c>
      <c r="C51" s="22" t="s">
        <v>19</v>
      </c>
      <c r="D51" s="23">
        <f t="shared" ref="D51" si="88">IF(D44=""," ",IF(D44&gt;=0,610.5*2.718^((17.269*D44)/(237.3+D44))*D45,610.5*2.718^((21.875*D44)/(265.5+D44))*D45)/100)</f>
        <v>146.8005830628945</v>
      </c>
      <c r="E51" s="23">
        <f t="shared" ref="E51:M51" si="89">IF(E44=""," ",IF(E44&gt;=0,610.5*2.718^((17.269*E44)/(237.3+E44))*E45,610.5*2.718^((21.875*E44)/(265.5+E44))*E45)/100)</f>
        <v>128.1405515999856</v>
      </c>
      <c r="F51" s="23">
        <f t="shared" si="89"/>
        <v>128.14055159998557</v>
      </c>
      <c r="G51" s="23">
        <f t="shared" si="89"/>
        <v>128.14055159998557</v>
      </c>
      <c r="H51" s="23">
        <f t="shared" si="89"/>
        <v>128.14055159998557</v>
      </c>
      <c r="I51" s="23">
        <f t="shared" si="89"/>
        <v>128.14055159998557</v>
      </c>
      <c r="J51" s="23">
        <f t="shared" si="89"/>
        <v>128.14055159998557</v>
      </c>
      <c r="K51" s="23">
        <f t="shared" si="89"/>
        <v>128.14055159998557</v>
      </c>
      <c r="L51" s="23" t="str">
        <f t="shared" si="89"/>
        <v xml:space="preserve"> </v>
      </c>
      <c r="M51" s="23" t="str">
        <f t="shared" si="89"/>
        <v xml:space="preserve"> </v>
      </c>
      <c r="N51" s="3"/>
      <c r="P51" s="45" t="s">
        <v>27</v>
      </c>
      <c r="Q51" s="22" t="s">
        <v>19</v>
      </c>
      <c r="R51" s="23">
        <f t="shared" ref="R51" si="90">IF(R44=""," ",IF(R44&gt;=0,610.5*2.718^((17.269*R44)/(237.3+R44))*R45,610.5*2.718^((21.875*R44)/(265.5+R44))*R45)/100)</f>
        <v>583.32517734426722</v>
      </c>
      <c r="S51" s="23">
        <f t="shared" ref="S51:AA51" si="91">IF(S44=""," ",IF(S44&gt;=0,610.5*2.718^((17.269*S44)/(237.3+S44))*S45,610.5*2.718^((21.875*S44)/(265.5+S44))*S45)/100)</f>
        <v>583.32517734426722</v>
      </c>
      <c r="T51" s="23">
        <f t="shared" si="91"/>
        <v>583.32517734426722</v>
      </c>
      <c r="U51" s="23">
        <f t="shared" si="91"/>
        <v>288.43029258738653</v>
      </c>
      <c r="V51" s="23">
        <f t="shared" si="91"/>
        <v>293.48418743767826</v>
      </c>
      <c r="W51" s="23">
        <f t="shared" si="91"/>
        <v>274.33901051875239</v>
      </c>
      <c r="X51" s="23" t="str">
        <f t="shared" si="91"/>
        <v xml:space="preserve"> </v>
      </c>
      <c r="Y51" s="23" t="str">
        <f t="shared" si="91"/>
        <v xml:space="preserve"> </v>
      </c>
      <c r="Z51" s="23" t="str">
        <f t="shared" si="91"/>
        <v xml:space="preserve"> </v>
      </c>
      <c r="AA51" s="23" t="str">
        <f t="shared" si="91"/>
        <v xml:space="preserve"> </v>
      </c>
      <c r="AB51" s="3"/>
    </row>
    <row r="52" spans="2:28" outlineLevel="1" x14ac:dyDescent="0.4">
      <c r="B52" s="44" t="s">
        <v>28</v>
      </c>
      <c r="C52" s="18" t="s">
        <v>15</v>
      </c>
      <c r="D52" s="20">
        <f t="shared" ref="D52" si="92">IF(D44="", " ",IF(D51&gt;=610.5,(237.3*LOG(D51/610.5,2.71828))/(17.269-LOG(D51/610.5,2.71828)),(265.5*LOG(D51/610.5,2.71828))/(21.875-LOG(D51/610.5,2.71828))))</f>
        <v>-16.23984506467832</v>
      </c>
      <c r="E52" s="20">
        <f t="shared" ref="E52:M52" si="93">IF(E44="", " ",IF(E51&gt;=610.5,(237.3*LOG(E51/610.5,2.71828))/(17.269-LOG(E51/610.5,2.71828)),(265.5*LOG(E51/610.5,2.71828))/(21.875-LOG(E51/610.5,2.71828))))</f>
        <v>-17.685743057278156</v>
      </c>
      <c r="F52" s="20">
        <f t="shared" si="93"/>
        <v>-17.68574305727816</v>
      </c>
      <c r="G52" s="20">
        <f t="shared" si="93"/>
        <v>-17.68574305727816</v>
      </c>
      <c r="H52" s="20">
        <f t="shared" si="93"/>
        <v>-17.68574305727816</v>
      </c>
      <c r="I52" s="20">
        <f t="shared" si="93"/>
        <v>-17.68574305727816</v>
      </c>
      <c r="J52" s="20">
        <f t="shared" si="93"/>
        <v>-17.68574305727816</v>
      </c>
      <c r="K52" s="20">
        <f t="shared" si="93"/>
        <v>-17.68574305727816</v>
      </c>
      <c r="L52" s="20" t="str">
        <f t="shared" si="93"/>
        <v xml:space="preserve"> </v>
      </c>
      <c r="M52" s="20" t="str">
        <f t="shared" si="93"/>
        <v xml:space="preserve"> </v>
      </c>
      <c r="N52" s="3"/>
      <c r="P52" s="45" t="s">
        <v>28</v>
      </c>
      <c r="Q52" s="18" t="s">
        <v>15</v>
      </c>
      <c r="R52" s="20">
        <f t="shared" ref="R52" si="94">IF(R44="", " ",IF(R51&gt;=610.5,(237.3*LOG(R51/610.5,2.71828))/(17.269-LOG(R51/610.5,2.71828)),(265.5*LOG(R51/610.5,2.71828))/(21.875-LOG(R51/610.5,2.71828))))</f>
        <v>-0.5514989676289962</v>
      </c>
      <c r="S52" s="20">
        <f t="shared" ref="S52:AA52" si="95">IF(S44="", " ",IF(S51&gt;=610.5,(237.3*LOG(S51/610.5,2.71828))/(17.269-LOG(S51/610.5,2.71828)),(265.5*LOG(S51/610.5,2.71828))/(21.875-LOG(S51/610.5,2.71828))))</f>
        <v>-0.5514989676289962</v>
      </c>
      <c r="T52" s="20">
        <f t="shared" si="95"/>
        <v>-0.5514989676289962</v>
      </c>
      <c r="U52" s="20">
        <f t="shared" si="95"/>
        <v>-8.7991235402019541</v>
      </c>
      <c r="V52" s="20">
        <f t="shared" si="95"/>
        <v>-8.6018885688676576</v>
      </c>
      <c r="W52" s="20">
        <f t="shared" si="95"/>
        <v>-9.3661755329058067</v>
      </c>
      <c r="X52" s="20" t="str">
        <f t="shared" si="95"/>
        <v xml:space="preserve"> </v>
      </c>
      <c r="Y52" s="20" t="str">
        <f t="shared" si="95"/>
        <v xml:space="preserve"> </v>
      </c>
      <c r="Z52" s="20" t="str">
        <f t="shared" si="95"/>
        <v xml:space="preserve"> </v>
      </c>
      <c r="AA52" s="20" t="str">
        <f t="shared" si="95"/>
        <v xml:space="preserve"> </v>
      </c>
      <c r="AB52" s="3"/>
    </row>
    <row r="53" spans="2:28" s="24" customFormat="1" outlineLevel="1" x14ac:dyDescent="0.4">
      <c r="B53" s="46" t="s">
        <v>29</v>
      </c>
      <c r="C53" s="26"/>
      <c r="D53" s="23"/>
      <c r="E53" s="23">
        <f t="shared" ref="E53:M53" si="96">IF(E44=""," ",610.5*2.718^((17.269*E44)/(237.3+E44)))</f>
        <v>205.09502202877005</v>
      </c>
      <c r="F53" s="23">
        <f t="shared" si="96"/>
        <v>1410.9546579718594</v>
      </c>
      <c r="G53" s="23">
        <f t="shared" si="96"/>
        <v>1410.9546579718594</v>
      </c>
      <c r="H53" s="23">
        <f t="shared" si="96"/>
        <v>2088.6460192536001</v>
      </c>
      <c r="I53" s="23">
        <f t="shared" si="96"/>
        <v>1936.4163520371976</v>
      </c>
      <c r="J53" s="23">
        <f t="shared" si="96"/>
        <v>1936.4163520371976</v>
      </c>
      <c r="K53" s="23">
        <f t="shared" si="96"/>
        <v>1936.4163520371976</v>
      </c>
      <c r="L53" s="23" t="str">
        <f t="shared" si="96"/>
        <v xml:space="preserve"> </v>
      </c>
      <c r="M53" s="23" t="str">
        <f t="shared" si="96"/>
        <v xml:space="preserve"> </v>
      </c>
      <c r="N53" s="3"/>
      <c r="P53" s="47" t="s">
        <v>29</v>
      </c>
      <c r="Q53" s="26"/>
      <c r="R53" s="23"/>
      <c r="S53" s="23">
        <f t="shared" ref="S53:AA53" si="97">IF(S44=""," ",610.5*2.718^((17.269*S44)/(237.3+S44)))</f>
        <v>2946.0867542639758</v>
      </c>
      <c r="T53" s="23">
        <f t="shared" si="97"/>
        <v>2946.0867542639758</v>
      </c>
      <c r="U53" s="23">
        <f t="shared" si="97"/>
        <v>313.96544047120369</v>
      </c>
      <c r="V53" s="23">
        <f t="shared" si="97"/>
        <v>361.20262889494126</v>
      </c>
      <c r="W53" s="23">
        <f t="shared" si="97"/>
        <v>361.20262889494126</v>
      </c>
      <c r="X53" s="23" t="str">
        <f t="shared" si="97"/>
        <v xml:space="preserve"> </v>
      </c>
      <c r="Y53" s="23" t="str">
        <f t="shared" si="97"/>
        <v xml:space="preserve"> </v>
      </c>
      <c r="Z53" s="23" t="str">
        <f t="shared" si="97"/>
        <v xml:space="preserve"> </v>
      </c>
      <c r="AA53" s="23" t="str">
        <f t="shared" si="97"/>
        <v xml:space="preserve"> </v>
      </c>
      <c r="AB53" s="3"/>
    </row>
    <row r="54" spans="2:28" x14ac:dyDescent="0.4">
      <c r="B54" s="48"/>
      <c r="E54" s="29"/>
      <c r="F54" s="29"/>
      <c r="G54" s="29"/>
      <c r="H54" s="29"/>
      <c r="I54" s="29"/>
      <c r="J54" s="29"/>
      <c r="K54" s="29"/>
      <c r="L54" s="29"/>
      <c r="M54" s="29"/>
      <c r="N54" s="3"/>
      <c r="P54" s="49"/>
      <c r="S54" s="29"/>
      <c r="T54" s="29"/>
      <c r="U54" s="29"/>
      <c r="V54" s="29"/>
      <c r="W54" s="29"/>
      <c r="X54" s="29"/>
      <c r="Y54" s="29"/>
      <c r="Z54" s="29"/>
      <c r="AA54" s="29"/>
      <c r="AB54" s="3"/>
    </row>
    <row r="55" spans="2:28" s="33" customFormat="1" x14ac:dyDescent="0.4">
      <c r="B55" s="48" t="s">
        <v>30</v>
      </c>
      <c r="C55" s="31" t="s">
        <v>31</v>
      </c>
      <c r="D55" s="13">
        <v>7800</v>
      </c>
      <c r="E55" s="32">
        <f>IF(E44=""," ",E56/E47)</f>
        <v>7799.4499071282162</v>
      </c>
      <c r="F55" s="32">
        <f t="shared" ref="F55:M55" si="98">IF(F44=""," ",F56/F47)</f>
        <v>8588.7337525000203</v>
      </c>
      <c r="G55" s="32">
        <f t="shared" si="98"/>
        <v>8588.7337525000203</v>
      </c>
      <c r="H55" s="32">
        <f t="shared" si="98"/>
        <v>8772.4983119186436</v>
      </c>
      <c r="I55" s="32">
        <f t="shared" si="98"/>
        <v>8736.3479067871103</v>
      </c>
      <c r="J55" s="32">
        <f t="shared" si="98"/>
        <v>8736.3479067871103</v>
      </c>
      <c r="K55" s="32">
        <f t="shared" si="98"/>
        <v>8736.3479067871103</v>
      </c>
      <c r="L55" s="32" t="str">
        <f t="shared" si="98"/>
        <v xml:space="preserve"> </v>
      </c>
      <c r="M55" s="32" t="str">
        <f t="shared" si="98"/>
        <v xml:space="preserve"> </v>
      </c>
      <c r="N55" s="32"/>
      <c r="P55" s="49" t="s">
        <v>30</v>
      </c>
      <c r="Q55" s="31" t="s">
        <v>31</v>
      </c>
      <c r="R55" s="13">
        <v>8200</v>
      </c>
      <c r="S55" s="32">
        <f>IF(S44=""," ",S56/S47)</f>
        <v>8200</v>
      </c>
      <c r="T55" s="32">
        <f t="shared" ref="T55:AA55" si="99">IF(T44=""," ",T56/T47)</f>
        <v>8200</v>
      </c>
      <c r="U55" s="32">
        <f t="shared" si="99"/>
        <v>7291.1858114489041</v>
      </c>
      <c r="V55" s="32">
        <f t="shared" si="99"/>
        <v>7341.0011145899571</v>
      </c>
      <c r="W55" s="32">
        <f t="shared" si="99"/>
        <v>7340.4696384736326</v>
      </c>
      <c r="X55" s="32" t="str">
        <f t="shared" si="99"/>
        <v xml:space="preserve"> </v>
      </c>
      <c r="Y55" s="32" t="str">
        <f t="shared" si="99"/>
        <v xml:space="preserve"> </v>
      </c>
      <c r="Z55" s="32" t="str">
        <f t="shared" si="99"/>
        <v xml:space="preserve"> </v>
      </c>
      <c r="AA55" s="32" t="str">
        <f t="shared" si="99"/>
        <v xml:space="preserve"> </v>
      </c>
      <c r="AB55" s="32"/>
    </row>
    <row r="56" spans="2:28" s="33" customFormat="1" hidden="1" x14ac:dyDescent="0.4">
      <c r="B56" s="48" t="s">
        <v>32</v>
      </c>
      <c r="C56" s="31" t="s">
        <v>33</v>
      </c>
      <c r="D56" s="32">
        <f>D55*D47</f>
        <v>10624.772189630803</v>
      </c>
      <c r="E56" s="32">
        <f>IF(E44=" "," ",D56)</f>
        <v>10624.772189630803</v>
      </c>
      <c r="F56" s="32">
        <f t="shared" ref="F56:M56" si="100">IF(F44=""," ",E56)</f>
        <v>10624.772189630803</v>
      </c>
      <c r="G56" s="32">
        <f t="shared" si="100"/>
        <v>10624.772189630803</v>
      </c>
      <c r="H56" s="32">
        <f t="shared" si="100"/>
        <v>10624.772189630803</v>
      </c>
      <c r="I56" s="32">
        <f t="shared" si="100"/>
        <v>10624.772189630803</v>
      </c>
      <c r="J56" s="32">
        <f t="shared" si="100"/>
        <v>10624.772189630803</v>
      </c>
      <c r="K56" s="32">
        <f t="shared" si="100"/>
        <v>10624.772189630803</v>
      </c>
      <c r="L56" s="32" t="str">
        <f t="shared" si="100"/>
        <v xml:space="preserve"> </v>
      </c>
      <c r="M56" s="32" t="str">
        <f t="shared" si="100"/>
        <v xml:space="preserve"> </v>
      </c>
      <c r="N56" s="32"/>
      <c r="P56" s="49" t="s">
        <v>32</v>
      </c>
      <c r="Q56" s="31" t="s">
        <v>33</v>
      </c>
      <c r="R56" s="32">
        <f>R55*R47</f>
        <v>9727.2455339658954</v>
      </c>
      <c r="S56" s="32">
        <f>IF(S44=" "," ",R56)</f>
        <v>9727.2455339658954</v>
      </c>
      <c r="T56" s="32">
        <f t="shared" ref="T56:AA56" si="101">IF(T44=""," ",S56)</f>
        <v>9727.2455339658954</v>
      </c>
      <c r="U56" s="32">
        <f t="shared" si="101"/>
        <v>9727.2455339658954</v>
      </c>
      <c r="V56" s="32">
        <f t="shared" si="101"/>
        <v>9727.2455339658954</v>
      </c>
      <c r="W56" s="32">
        <f t="shared" si="101"/>
        <v>9727.2455339658954</v>
      </c>
      <c r="X56" s="32" t="str">
        <f t="shared" si="101"/>
        <v xml:space="preserve"> </v>
      </c>
      <c r="Y56" s="32" t="str">
        <f t="shared" si="101"/>
        <v xml:space="preserve"> </v>
      </c>
      <c r="Z56" s="32" t="str">
        <f t="shared" si="101"/>
        <v xml:space="preserve"> </v>
      </c>
      <c r="AA56" s="32" t="str">
        <f t="shared" si="101"/>
        <v xml:space="preserve"> </v>
      </c>
      <c r="AB56" s="32"/>
    </row>
    <row r="57" spans="2:28" x14ac:dyDescent="0.4">
      <c r="B57" s="48"/>
      <c r="N57" s="3"/>
      <c r="P57" s="49"/>
      <c r="AB57" s="3"/>
    </row>
    <row r="58" spans="2:28" s="24" customFormat="1" outlineLevel="1" x14ac:dyDescent="0.4">
      <c r="B58" s="46" t="s">
        <v>34</v>
      </c>
      <c r="C58" s="23" t="s">
        <v>19</v>
      </c>
      <c r="D58" s="34">
        <f>D46</f>
        <v>0</v>
      </c>
      <c r="E58" s="35">
        <f>IF(E44=""," ",E46+D58)</f>
        <v>0</v>
      </c>
      <c r="F58" s="35">
        <f t="shared" ref="F58:G58" si="102">IF(F44=""," ",F46+E58)</f>
        <v>0</v>
      </c>
      <c r="G58" s="35">
        <f t="shared" si="102"/>
        <v>0</v>
      </c>
      <c r="H58" s="35">
        <f>IF(H44=""," ",G58-H46)</f>
        <v>0</v>
      </c>
      <c r="I58" s="35">
        <f t="shared" ref="I58:M58" si="103">IF(I44=""," ",H58-I46)</f>
        <v>0</v>
      </c>
      <c r="J58" s="35">
        <f t="shared" si="103"/>
        <v>0</v>
      </c>
      <c r="K58" s="35">
        <f t="shared" si="103"/>
        <v>0</v>
      </c>
      <c r="L58" s="35" t="str">
        <f t="shared" si="103"/>
        <v xml:space="preserve"> </v>
      </c>
      <c r="M58" s="35" t="str">
        <f t="shared" si="103"/>
        <v xml:space="preserve"> </v>
      </c>
      <c r="N58" s="36"/>
      <c r="P58" s="47" t="s">
        <v>34</v>
      </c>
      <c r="Q58" s="23" t="s">
        <v>19</v>
      </c>
      <c r="R58" s="34">
        <f>R38</f>
        <v>-310</v>
      </c>
      <c r="S58" s="35">
        <f>IF(S44=""," ",S46+R58)</f>
        <v>-310</v>
      </c>
      <c r="T58" s="35">
        <f t="shared" ref="T58:V58" si="104">IF(T44=""," ",T46+S58)</f>
        <v>-310</v>
      </c>
      <c r="U58" s="35">
        <f t="shared" si="104"/>
        <v>-310</v>
      </c>
      <c r="V58" s="35">
        <f t="shared" si="104"/>
        <v>-310</v>
      </c>
      <c r="W58" s="35">
        <f>IF(W44=""," ",V58-W46)</f>
        <v>-310</v>
      </c>
      <c r="X58" s="35" t="str">
        <f t="shared" ref="X58:AA58" si="105">IF(X44=""," ",W58-X46)</f>
        <v xml:space="preserve"> </v>
      </c>
      <c r="Y58" s="35" t="str">
        <f t="shared" si="105"/>
        <v xml:space="preserve"> </v>
      </c>
      <c r="Z58" s="35" t="str">
        <f t="shared" si="105"/>
        <v xml:space="preserve"> </v>
      </c>
      <c r="AA58" s="35" t="str">
        <f t="shared" si="105"/>
        <v xml:space="preserve"> </v>
      </c>
      <c r="AB58" s="36"/>
    </row>
    <row r="59" spans="2:28" outlineLevel="1" x14ac:dyDescent="0.4">
      <c r="B59" s="46" t="s">
        <v>35</v>
      </c>
      <c r="C59" s="37" t="s">
        <v>15</v>
      </c>
      <c r="D59" s="38"/>
      <c r="E59" s="35">
        <f>E44-D44</f>
        <v>0</v>
      </c>
      <c r="F59" s="35">
        <f t="shared" ref="F59:M59" si="106">IF(F44=""," ",F44-E44)</f>
        <v>26.2</v>
      </c>
      <c r="G59" s="35">
        <f t="shared" si="106"/>
        <v>0</v>
      </c>
      <c r="H59" s="35">
        <f t="shared" si="106"/>
        <v>6.1</v>
      </c>
      <c r="I59" s="35">
        <f t="shared" si="106"/>
        <v>-1.1999999999999993</v>
      </c>
      <c r="J59" s="35">
        <f t="shared" si="106"/>
        <v>0</v>
      </c>
      <c r="K59" s="35">
        <f t="shared" si="106"/>
        <v>0</v>
      </c>
      <c r="L59" s="35" t="str">
        <f t="shared" si="106"/>
        <v xml:space="preserve"> </v>
      </c>
      <c r="M59" s="35" t="str">
        <f t="shared" si="106"/>
        <v xml:space="preserve"> </v>
      </c>
      <c r="P59" s="47" t="s">
        <v>35</v>
      </c>
      <c r="Q59" s="37" t="s">
        <v>15</v>
      </c>
      <c r="R59" s="38"/>
      <c r="S59" s="35">
        <f>S44-R44</f>
        <v>0</v>
      </c>
      <c r="T59" s="35">
        <f t="shared" ref="T59:AA59" si="107">IF(T44=""," ",T44-S44)</f>
        <v>0</v>
      </c>
      <c r="U59" s="35">
        <f t="shared" si="107"/>
        <v>-32.6</v>
      </c>
      <c r="V59" s="35">
        <f t="shared" si="107"/>
        <v>1.8000000000000007</v>
      </c>
      <c r="W59" s="35">
        <f t="shared" si="107"/>
        <v>0</v>
      </c>
      <c r="X59" s="35" t="str">
        <f t="shared" si="107"/>
        <v xml:space="preserve"> </v>
      </c>
      <c r="Y59" s="35" t="str">
        <f t="shared" si="107"/>
        <v xml:space="preserve"> </v>
      </c>
      <c r="Z59" s="35" t="str">
        <f t="shared" si="107"/>
        <v xml:space="preserve"> </v>
      </c>
      <c r="AA59" s="35" t="str">
        <f t="shared" si="107"/>
        <v xml:space="preserve"> </v>
      </c>
    </row>
    <row r="60" spans="2:28" outlineLevel="1" x14ac:dyDescent="0.4">
      <c r="B60" s="46" t="s">
        <v>36</v>
      </c>
      <c r="C60" s="20" t="s">
        <v>23</v>
      </c>
      <c r="D60" s="38"/>
      <c r="E60" s="39">
        <f t="shared" ref="E60:M60" si="108">IF(E44=""," ",(E48-D48)*E56/1000)</f>
        <v>-1.2226161684522912</v>
      </c>
      <c r="F60" s="39">
        <f t="shared" si="108"/>
        <v>-2.3591733432650316E-15</v>
      </c>
      <c r="G60" s="39">
        <f t="shared" si="108"/>
        <v>0</v>
      </c>
      <c r="H60" s="39">
        <f t="shared" si="108"/>
        <v>0</v>
      </c>
      <c r="I60" s="39">
        <f t="shared" si="108"/>
        <v>0</v>
      </c>
      <c r="J60" s="39">
        <f t="shared" si="108"/>
        <v>0</v>
      </c>
      <c r="K60" s="39">
        <f t="shared" si="108"/>
        <v>0</v>
      </c>
      <c r="L60" s="39" t="str">
        <f t="shared" si="108"/>
        <v xml:space="preserve"> </v>
      </c>
      <c r="M60" s="39" t="str">
        <f t="shared" si="108"/>
        <v xml:space="preserve"> </v>
      </c>
      <c r="P60" s="47" t="s">
        <v>36</v>
      </c>
      <c r="Q60" s="20" t="s">
        <v>23</v>
      </c>
      <c r="R60" s="38"/>
      <c r="S60" s="39">
        <f t="shared" ref="S60:AA60" si="109">IF(S44=""," ",(S48-R48)*S56/1000)</f>
        <v>0</v>
      </c>
      <c r="T60" s="39">
        <f t="shared" si="109"/>
        <v>0</v>
      </c>
      <c r="U60" s="39">
        <f t="shared" si="109"/>
        <v>-17.794349270267357</v>
      </c>
      <c r="V60" s="39">
        <f t="shared" si="109"/>
        <v>0.30408364452900216</v>
      </c>
      <c r="W60" s="39">
        <f t="shared" si="109"/>
        <v>-1.1517697373261022</v>
      </c>
      <c r="X60" s="39" t="str">
        <f t="shared" si="109"/>
        <v xml:space="preserve"> </v>
      </c>
      <c r="Y60" s="39" t="str">
        <f t="shared" si="109"/>
        <v xml:space="preserve"> </v>
      </c>
      <c r="Z60" s="39" t="str">
        <f t="shared" si="109"/>
        <v xml:space="preserve"> </v>
      </c>
      <c r="AA60" s="39" t="str">
        <f t="shared" si="109"/>
        <v xml:space="preserve"> </v>
      </c>
    </row>
    <row r="61" spans="2:28" s="24" customFormat="1" outlineLevel="1" x14ac:dyDescent="0.4">
      <c r="B61" s="46" t="s">
        <v>37</v>
      </c>
      <c r="C61" s="23" t="s">
        <v>38</v>
      </c>
      <c r="D61" s="34"/>
      <c r="E61" s="35">
        <f>(E50-D50)*E56/3600</f>
        <v>-0.84041956188205913</v>
      </c>
      <c r="F61" s="35">
        <f t="shared" ref="F61:M61" si="110">IF(F44=""," ",(F50-E50)*F56/3600)</f>
        <v>77.898505488171395</v>
      </c>
      <c r="G61" s="35">
        <f t="shared" si="110"/>
        <v>0</v>
      </c>
      <c r="H61" s="35">
        <f t="shared" si="110"/>
        <v>18.136674941902513</v>
      </c>
      <c r="I61" s="35">
        <f t="shared" si="110"/>
        <v>-3.5678704803742738</v>
      </c>
      <c r="J61" s="35">
        <f t="shared" si="110"/>
        <v>0</v>
      </c>
      <c r="K61" s="35">
        <f t="shared" si="110"/>
        <v>0</v>
      </c>
      <c r="L61" s="35" t="str">
        <f t="shared" si="110"/>
        <v xml:space="preserve"> </v>
      </c>
      <c r="M61" s="35" t="str">
        <f t="shared" si="110"/>
        <v xml:space="preserve"> </v>
      </c>
      <c r="N61" s="36"/>
      <c r="P61" s="47" t="s">
        <v>37</v>
      </c>
      <c r="Q61" s="23" t="s">
        <v>38</v>
      </c>
      <c r="R61" s="34"/>
      <c r="S61" s="35">
        <f>(S50-R50)*S56/3600</f>
        <v>0</v>
      </c>
      <c r="T61" s="35">
        <f t="shared" ref="T61:AA61" si="111">IF(T44=""," ",(T50-S50)*T56/3600)</f>
        <v>0</v>
      </c>
      <c r="U61" s="35">
        <f t="shared" si="111"/>
        <v>-101.46512171822296</v>
      </c>
      <c r="V61" s="35">
        <f t="shared" si="111"/>
        <v>5.1184830503428751</v>
      </c>
      <c r="W61" s="35">
        <f t="shared" si="111"/>
        <v>-0.79580890128470494</v>
      </c>
      <c r="X61" s="35" t="str">
        <f t="shared" si="111"/>
        <v xml:space="preserve"> </v>
      </c>
      <c r="Y61" s="35" t="str">
        <f t="shared" si="111"/>
        <v xml:space="preserve"> </v>
      </c>
      <c r="Z61" s="35" t="str">
        <f t="shared" si="111"/>
        <v xml:space="preserve"> </v>
      </c>
      <c r="AA61" s="35" t="str">
        <f t="shared" si="111"/>
        <v xml:space="preserve"> </v>
      </c>
      <c r="AB61" s="36"/>
    </row>
    <row r="63" spans="2:28" x14ac:dyDescent="0.4">
      <c r="B63"/>
      <c r="C63"/>
      <c r="D63"/>
      <c r="E63"/>
      <c r="F63"/>
      <c r="G63"/>
      <c r="H63"/>
      <c r="I63"/>
      <c r="J63"/>
      <c r="K63"/>
      <c r="L63"/>
      <c r="M63"/>
      <c r="N63" s="3"/>
      <c r="P63"/>
      <c r="Q63"/>
      <c r="R63"/>
      <c r="S63"/>
      <c r="T63"/>
      <c r="U63"/>
      <c r="V63"/>
      <c r="W63"/>
      <c r="X63"/>
      <c r="Y63"/>
      <c r="Z63"/>
      <c r="AA63"/>
      <c r="AB63" s="3"/>
    </row>
    <row r="64" spans="2:28" x14ac:dyDescent="0.4">
      <c r="B64" s="50" t="s">
        <v>40</v>
      </c>
      <c r="C64" s="51" t="s">
        <v>41</v>
      </c>
      <c r="D64" s="52" t="s">
        <v>42</v>
      </c>
      <c r="E64" s="52" t="s">
        <v>43</v>
      </c>
      <c r="F64" s="52" t="s">
        <v>44</v>
      </c>
      <c r="G64" s="52" t="s">
        <v>45</v>
      </c>
      <c r="H64" s="52" t="s">
        <v>46</v>
      </c>
      <c r="I64" s="52" t="s">
        <v>47</v>
      </c>
      <c r="J64" s="52" t="s">
        <v>48</v>
      </c>
      <c r="K64" s="52" t="s">
        <v>49</v>
      </c>
      <c r="L64" s="52" t="s">
        <v>50</v>
      </c>
      <c r="M64" s="52" t="s">
        <v>51</v>
      </c>
      <c r="N64" s="3"/>
      <c r="AB64" s="3"/>
    </row>
    <row r="65" spans="2:28" x14ac:dyDescent="0.4">
      <c r="B65" s="53" t="str">
        <f t="shared" ref="B65:M65" si="112">B24</f>
        <v>Temperatūra</v>
      </c>
      <c r="C65" s="54" t="str">
        <f t="shared" si="112"/>
        <v>°C</v>
      </c>
      <c r="D65" s="55">
        <f t="shared" si="112"/>
        <v>-21</v>
      </c>
      <c r="E65" s="55">
        <f t="shared" si="112"/>
        <v>-13</v>
      </c>
      <c r="F65" s="55">
        <f t="shared" si="112"/>
        <v>-12</v>
      </c>
      <c r="G65" s="55">
        <f t="shared" si="112"/>
        <v>28</v>
      </c>
      <c r="H65" s="55">
        <f t="shared" si="112"/>
        <v>20</v>
      </c>
      <c r="I65" s="55">
        <f t="shared" si="112"/>
        <v>20</v>
      </c>
      <c r="J65" s="55">
        <f t="shared" si="112"/>
        <v>20</v>
      </c>
      <c r="K65" s="55">
        <f t="shared" si="112"/>
        <v>20</v>
      </c>
      <c r="L65" s="55">
        <f t="shared" si="112"/>
        <v>0</v>
      </c>
      <c r="M65" s="55">
        <f t="shared" si="112"/>
        <v>0</v>
      </c>
      <c r="N65" s="3"/>
      <c r="AB65" s="3"/>
    </row>
    <row r="66" spans="2:28" x14ac:dyDescent="0.4">
      <c r="B66" s="56" t="str">
        <f t="shared" ref="B66:M66" si="113">B44</f>
        <v>Temperatūra</v>
      </c>
      <c r="C66" s="36" t="str">
        <f t="shared" si="113"/>
        <v>°C</v>
      </c>
      <c r="D66" s="57">
        <f t="shared" si="113"/>
        <v>-14.1</v>
      </c>
      <c r="E66" s="57">
        <f t="shared" si="113"/>
        <v>-14.1</v>
      </c>
      <c r="F66" s="57">
        <f t="shared" si="113"/>
        <v>12.1</v>
      </c>
      <c r="G66" s="57">
        <f t="shared" si="113"/>
        <v>12.1</v>
      </c>
      <c r="H66" s="57">
        <f t="shared" si="113"/>
        <v>18.2</v>
      </c>
      <c r="I66" s="57">
        <f t="shared" si="113"/>
        <v>17</v>
      </c>
      <c r="J66" s="57">
        <f t="shared" si="113"/>
        <v>17</v>
      </c>
      <c r="K66" s="57">
        <f t="shared" si="113"/>
        <v>17</v>
      </c>
      <c r="L66" s="57">
        <f t="shared" si="113"/>
        <v>0</v>
      </c>
      <c r="M66" s="57">
        <f t="shared" si="113"/>
        <v>0</v>
      </c>
      <c r="N66" s="3"/>
      <c r="AB66" s="3"/>
    </row>
    <row r="67" spans="2:28" hidden="1" x14ac:dyDescent="0.4">
      <c r="B67" s="58" t="str">
        <f t="shared" ref="B67:M67" si="114">B25</f>
        <v>Relatīvais mitrums</v>
      </c>
      <c r="C67" s="59" t="str">
        <f t="shared" si="114"/>
        <v>%RH</v>
      </c>
      <c r="D67" s="60">
        <f t="shared" si="114"/>
        <v>53</v>
      </c>
      <c r="E67" s="60">
        <f t="shared" si="114"/>
        <v>22.030478389985792</v>
      </c>
      <c r="F67" s="60">
        <f t="shared" si="114"/>
        <v>17.921437260928183</v>
      </c>
      <c r="G67" s="60">
        <f t="shared" si="114"/>
        <v>1.0286067708337827</v>
      </c>
      <c r="H67" s="60">
        <f t="shared" si="114"/>
        <v>1.6626572209380484</v>
      </c>
      <c r="I67" s="60">
        <f t="shared" si="114"/>
        <v>1.6626572209380484</v>
      </c>
      <c r="J67" s="60">
        <f t="shared" si="114"/>
        <v>1.6626572209380484</v>
      </c>
      <c r="K67" s="60">
        <f t="shared" si="114"/>
        <v>1.6626572209380484</v>
      </c>
      <c r="L67" s="60" t="str">
        <f t="shared" si="114"/>
        <v xml:space="preserve"> </v>
      </c>
      <c r="M67" s="60" t="str">
        <f t="shared" si="114"/>
        <v xml:space="preserve"> </v>
      </c>
      <c r="N67" s="3"/>
      <c r="AB67" s="3"/>
    </row>
    <row r="68" spans="2:28" hidden="1" x14ac:dyDescent="0.4">
      <c r="B68" s="56" t="str">
        <f t="shared" ref="B68:M68" si="115">B45</f>
        <v>Relatīvais mitrums</v>
      </c>
      <c r="C68" s="36" t="str">
        <f t="shared" si="115"/>
        <v>%RH</v>
      </c>
      <c r="D68" s="57">
        <f t="shared" si="115"/>
        <v>82</v>
      </c>
      <c r="E68" s="57">
        <f t="shared" si="115"/>
        <v>71.576863061211611</v>
      </c>
      <c r="F68" s="57">
        <f t="shared" si="115"/>
        <v>9.081833415127452</v>
      </c>
      <c r="G68" s="57">
        <f t="shared" si="115"/>
        <v>9.081833415127452</v>
      </c>
      <c r="H68" s="57">
        <f t="shared" si="115"/>
        <v>6.1351014206695478</v>
      </c>
      <c r="I68" s="57">
        <f t="shared" si="115"/>
        <v>6.6174070191658894</v>
      </c>
      <c r="J68" s="57">
        <f t="shared" si="115"/>
        <v>6.6174070191658894</v>
      </c>
      <c r="K68" s="57">
        <f t="shared" si="115"/>
        <v>6.6174070191658894</v>
      </c>
      <c r="L68" s="57" t="str">
        <f t="shared" si="115"/>
        <v xml:space="preserve"> </v>
      </c>
      <c r="M68" s="57" t="str">
        <f t="shared" si="115"/>
        <v xml:space="preserve"> </v>
      </c>
      <c r="N68" s="3"/>
      <c r="AB68" s="3"/>
    </row>
    <row r="69" spans="2:28" hidden="1" x14ac:dyDescent="0.4">
      <c r="B69" s="58" t="str">
        <f t="shared" ref="B69:M69" si="116">B26</f>
        <v>Spiediens</v>
      </c>
      <c r="C69" s="59" t="str">
        <f t="shared" si="116"/>
        <v>Pa</v>
      </c>
      <c r="D69" s="60">
        <f t="shared" si="116"/>
        <v>-50</v>
      </c>
      <c r="E69" s="60">
        <f t="shared" si="116"/>
        <v>-113</v>
      </c>
      <c r="F69" s="60">
        <f t="shared" si="116"/>
        <v>-190</v>
      </c>
      <c r="G69" s="60">
        <f t="shared" si="116"/>
        <v>754</v>
      </c>
      <c r="H69" s="60">
        <f t="shared" si="116"/>
        <v>15</v>
      </c>
      <c r="I69" s="60">
        <f t="shared" si="116"/>
        <v>88</v>
      </c>
      <c r="J69" s="60">
        <f t="shared" si="116"/>
        <v>30</v>
      </c>
      <c r="K69" s="60">
        <f t="shared" si="116"/>
        <v>240</v>
      </c>
      <c r="L69" s="60">
        <f t="shared" si="116"/>
        <v>0</v>
      </c>
      <c r="M69" s="60">
        <f t="shared" si="116"/>
        <v>0</v>
      </c>
      <c r="N69" s="3"/>
      <c r="AB69" s="3"/>
    </row>
    <row r="70" spans="2:28" hidden="1" x14ac:dyDescent="0.4">
      <c r="B70" s="56" t="str">
        <f t="shared" ref="B70:M70" si="117">B46</f>
        <v>Spiediens</v>
      </c>
      <c r="C70" s="36" t="str">
        <f t="shared" si="117"/>
        <v>ΔPa</v>
      </c>
      <c r="D70" s="57">
        <f t="shared" si="117"/>
        <v>0</v>
      </c>
      <c r="E70" s="57">
        <f t="shared" si="117"/>
        <v>0</v>
      </c>
      <c r="F70" s="57">
        <f t="shared" si="117"/>
        <v>0</v>
      </c>
      <c r="G70" s="57">
        <f t="shared" si="117"/>
        <v>0</v>
      </c>
      <c r="H70" s="57">
        <f t="shared" si="117"/>
        <v>0</v>
      </c>
      <c r="I70" s="57">
        <f t="shared" si="117"/>
        <v>0</v>
      </c>
      <c r="J70" s="57">
        <f t="shared" si="117"/>
        <v>0</v>
      </c>
      <c r="K70" s="57">
        <f t="shared" si="117"/>
        <v>0</v>
      </c>
      <c r="L70" s="57">
        <f t="shared" si="117"/>
        <v>0</v>
      </c>
      <c r="M70" s="57">
        <f t="shared" si="117"/>
        <v>0</v>
      </c>
      <c r="N70" s="3"/>
      <c r="AB70" s="3"/>
    </row>
    <row r="71" spans="2:28" hidden="1" x14ac:dyDescent="0.4">
      <c r="B71" s="58" t="str">
        <f t="shared" ref="B71:M71" si="118">B28</f>
        <v>Mitruma saturs</v>
      </c>
      <c r="C71" s="59" t="str">
        <f t="shared" si="118"/>
        <v>g/kg</v>
      </c>
      <c r="D71" s="60">
        <f t="shared" si="118"/>
        <v>0.30420711024248698</v>
      </c>
      <c r="E71" s="60">
        <f t="shared" si="118"/>
        <v>0.26835343300551534</v>
      </c>
      <c r="F71" s="60">
        <f t="shared" si="118"/>
        <v>0.23902157484322495</v>
      </c>
      <c r="G71" s="60">
        <f t="shared" si="118"/>
        <v>0.23902157484322495</v>
      </c>
      <c r="H71" s="60">
        <f t="shared" si="118"/>
        <v>0.23902157484322495</v>
      </c>
      <c r="I71" s="60">
        <f t="shared" si="118"/>
        <v>0.23902157484322495</v>
      </c>
      <c r="J71" s="60">
        <f t="shared" si="118"/>
        <v>0.23902157484322495</v>
      </c>
      <c r="K71" s="60">
        <f t="shared" si="118"/>
        <v>0.23902157484322495</v>
      </c>
      <c r="L71" s="60" t="str">
        <f t="shared" si="118"/>
        <v/>
      </c>
      <c r="M71" s="60" t="str">
        <f t="shared" si="118"/>
        <v/>
      </c>
      <c r="N71" s="3"/>
      <c r="AB71" s="3"/>
    </row>
    <row r="72" spans="2:28" hidden="1" x14ac:dyDescent="0.4">
      <c r="B72" s="56" t="str">
        <f t="shared" ref="B72:M72" si="119">B48</f>
        <v>Mitruma saturs</v>
      </c>
      <c r="C72" s="36" t="str">
        <f t="shared" si="119"/>
        <v>g/kg</v>
      </c>
      <c r="D72" s="57">
        <f t="shared" si="119"/>
        <v>0.90414108278684602</v>
      </c>
      <c r="E72" s="57">
        <f t="shared" si="119"/>
        <v>0.78906885849525155</v>
      </c>
      <c r="F72" s="57">
        <f t="shared" si="119"/>
        <v>0.78906885849525132</v>
      </c>
      <c r="G72" s="57">
        <f t="shared" si="119"/>
        <v>0.78906885849525132</v>
      </c>
      <c r="H72" s="57">
        <f t="shared" si="119"/>
        <v>0.78906885849525132</v>
      </c>
      <c r="I72" s="57">
        <f t="shared" si="119"/>
        <v>0.78906885849525132</v>
      </c>
      <c r="J72" s="57">
        <f t="shared" si="119"/>
        <v>0.78906885849525132</v>
      </c>
      <c r="K72" s="57">
        <f t="shared" si="119"/>
        <v>0.78906885849525132</v>
      </c>
      <c r="L72" s="57" t="str">
        <f t="shared" si="119"/>
        <v/>
      </c>
      <c r="M72" s="57" t="str">
        <f t="shared" si="119"/>
        <v/>
      </c>
      <c r="N72" s="3"/>
      <c r="AB72" s="3"/>
    </row>
    <row r="73" spans="2:28" hidden="1" x14ac:dyDescent="0.4">
      <c r="B73" s="61" t="str">
        <f t="shared" ref="B73:M73" si="120">B38</f>
        <v>∆P</v>
      </c>
      <c r="C73" s="59" t="str">
        <f t="shared" si="120"/>
        <v>ΔPa</v>
      </c>
      <c r="D73" s="60">
        <f t="shared" si="120"/>
        <v>-50</v>
      </c>
      <c r="E73" s="60">
        <f t="shared" si="120"/>
        <v>-163</v>
      </c>
      <c r="F73" s="60">
        <f t="shared" si="120"/>
        <v>-353</v>
      </c>
      <c r="G73" s="60">
        <f t="shared" si="120"/>
        <v>401</v>
      </c>
      <c r="H73" s="60">
        <f t="shared" si="120"/>
        <v>386</v>
      </c>
      <c r="I73" s="60">
        <f t="shared" si="120"/>
        <v>298</v>
      </c>
      <c r="J73" s="60">
        <f t="shared" si="120"/>
        <v>268</v>
      </c>
      <c r="K73" s="60">
        <f t="shared" si="120"/>
        <v>28</v>
      </c>
      <c r="L73" s="60" t="str">
        <f t="shared" si="120"/>
        <v xml:space="preserve"> </v>
      </c>
      <c r="M73" s="60" t="str">
        <f t="shared" si="120"/>
        <v xml:space="preserve"> </v>
      </c>
      <c r="N73" s="3"/>
      <c r="AB73" s="3"/>
    </row>
    <row r="74" spans="2:28" hidden="1" x14ac:dyDescent="0.4">
      <c r="B74" s="48" t="str">
        <f t="shared" ref="B74:M74" si="121">B58</f>
        <v>∆P</v>
      </c>
      <c r="C74" s="36" t="str">
        <f t="shared" si="121"/>
        <v>Pa</v>
      </c>
      <c r="D74" s="57">
        <f t="shared" si="121"/>
        <v>0</v>
      </c>
      <c r="E74" s="57">
        <f t="shared" si="121"/>
        <v>0</v>
      </c>
      <c r="F74" s="57">
        <f t="shared" si="121"/>
        <v>0</v>
      </c>
      <c r="G74" s="57">
        <f t="shared" si="121"/>
        <v>0</v>
      </c>
      <c r="H74" s="57">
        <f t="shared" si="121"/>
        <v>0</v>
      </c>
      <c r="I74" s="57">
        <f t="shared" si="121"/>
        <v>0</v>
      </c>
      <c r="J74" s="57">
        <f t="shared" si="121"/>
        <v>0</v>
      </c>
      <c r="K74" s="57">
        <f t="shared" si="121"/>
        <v>0</v>
      </c>
      <c r="L74" s="57" t="str">
        <f t="shared" si="121"/>
        <v xml:space="preserve"> </v>
      </c>
      <c r="M74" s="57" t="str">
        <f t="shared" si="121"/>
        <v xml:space="preserve"> </v>
      </c>
      <c r="N74" s="3"/>
      <c r="AB74" s="3"/>
    </row>
    <row r="75" spans="2:28" hidden="1" x14ac:dyDescent="0.4">
      <c r="B75" s="61" t="str">
        <f t="shared" ref="B75:M75" si="122">B39</f>
        <v>∆T</v>
      </c>
      <c r="C75" s="59" t="str">
        <f t="shared" si="122"/>
        <v>°C</v>
      </c>
      <c r="D75" s="60">
        <f t="shared" si="122"/>
        <v>0</v>
      </c>
      <c r="E75" s="60">
        <f t="shared" si="122"/>
        <v>8</v>
      </c>
      <c r="F75" s="60">
        <f t="shared" si="122"/>
        <v>1</v>
      </c>
      <c r="G75" s="60">
        <f t="shared" si="122"/>
        <v>40</v>
      </c>
      <c r="H75" s="60">
        <f t="shared" si="122"/>
        <v>-8</v>
      </c>
      <c r="I75" s="60">
        <f t="shared" si="122"/>
        <v>0</v>
      </c>
      <c r="J75" s="60">
        <f t="shared" si="122"/>
        <v>0</v>
      </c>
      <c r="K75" s="60">
        <f t="shared" si="122"/>
        <v>0</v>
      </c>
      <c r="L75" s="60" t="str">
        <f t="shared" si="122"/>
        <v xml:space="preserve"> </v>
      </c>
      <c r="M75" s="60" t="str">
        <f t="shared" si="122"/>
        <v xml:space="preserve"> </v>
      </c>
      <c r="N75" s="3"/>
      <c r="AB75" s="3"/>
    </row>
    <row r="76" spans="2:28" hidden="1" x14ac:dyDescent="0.4">
      <c r="B76" s="48" t="str">
        <f t="shared" ref="B76:M76" si="123">B59</f>
        <v>∆T</v>
      </c>
      <c r="C76" s="36" t="str">
        <f t="shared" si="123"/>
        <v>°C</v>
      </c>
      <c r="D76" s="57">
        <f t="shared" si="123"/>
        <v>0</v>
      </c>
      <c r="E76" s="57">
        <f t="shared" si="123"/>
        <v>0</v>
      </c>
      <c r="F76" s="57">
        <f t="shared" si="123"/>
        <v>26.2</v>
      </c>
      <c r="G76" s="57">
        <f t="shared" si="123"/>
        <v>0</v>
      </c>
      <c r="H76" s="57">
        <f t="shared" si="123"/>
        <v>6.1</v>
      </c>
      <c r="I76" s="57">
        <f t="shared" si="123"/>
        <v>-1.1999999999999993</v>
      </c>
      <c r="J76" s="57">
        <f t="shared" si="123"/>
        <v>0</v>
      </c>
      <c r="K76" s="57">
        <f t="shared" si="123"/>
        <v>0</v>
      </c>
      <c r="L76" s="57" t="str">
        <f t="shared" si="123"/>
        <v xml:space="preserve"> </v>
      </c>
      <c r="M76" s="57" t="str">
        <f t="shared" si="123"/>
        <v xml:space="preserve"> </v>
      </c>
      <c r="N76" s="3"/>
      <c r="AB76" s="3"/>
    </row>
    <row r="77" spans="2:28" x14ac:dyDescent="0.4">
      <c r="B77" s="61" t="str">
        <f t="shared" ref="B77:M77" si="124">B41</f>
        <v>Q</v>
      </c>
      <c r="C77" s="59" t="str">
        <f t="shared" si="124"/>
        <v>kW</v>
      </c>
      <c r="D77" s="60">
        <f t="shared" si="124"/>
        <v>0</v>
      </c>
      <c r="E77" s="60">
        <f t="shared" si="124"/>
        <v>23.226497566716578</v>
      </c>
      <c r="F77" s="60">
        <f t="shared" si="124"/>
        <v>2.7234718451494864</v>
      </c>
      <c r="G77" s="60">
        <f t="shared" si="124"/>
        <v>117.413694565749</v>
      </c>
      <c r="H77" s="60">
        <f t="shared" si="124"/>
        <v>-23.482738913149799</v>
      </c>
      <c r="I77" s="60">
        <f t="shared" si="124"/>
        <v>0</v>
      </c>
      <c r="J77" s="60">
        <f t="shared" si="124"/>
        <v>0</v>
      </c>
      <c r="K77" s="60">
        <f t="shared" si="124"/>
        <v>0</v>
      </c>
      <c r="L77" s="60" t="str">
        <f t="shared" si="124"/>
        <v xml:space="preserve"> </v>
      </c>
      <c r="M77" s="60" t="str">
        <f t="shared" si="124"/>
        <v xml:space="preserve"> </v>
      </c>
    </row>
    <row r="78" spans="2:28" s="2" customFormat="1" x14ac:dyDescent="0.4">
      <c r="B78" s="48" t="str">
        <f t="shared" ref="B78:M78" si="125">B61</f>
        <v>Q</v>
      </c>
      <c r="C78" s="36" t="str">
        <f t="shared" si="125"/>
        <v>kW</v>
      </c>
      <c r="D78" s="57">
        <f t="shared" si="125"/>
        <v>0</v>
      </c>
      <c r="E78" s="57">
        <f t="shared" si="125"/>
        <v>-0.84041956188205913</v>
      </c>
      <c r="F78" s="57">
        <f t="shared" si="125"/>
        <v>77.898505488171395</v>
      </c>
      <c r="G78" s="57">
        <f t="shared" si="125"/>
        <v>0</v>
      </c>
      <c r="H78" s="57">
        <f t="shared" si="125"/>
        <v>18.136674941902513</v>
      </c>
      <c r="I78" s="57">
        <f t="shared" si="125"/>
        <v>-3.5678704803742738</v>
      </c>
      <c r="J78" s="57">
        <f t="shared" si="125"/>
        <v>0</v>
      </c>
      <c r="K78" s="57">
        <f t="shared" si="125"/>
        <v>0</v>
      </c>
      <c r="L78" s="57" t="str">
        <f t="shared" si="125"/>
        <v xml:space="preserve"> </v>
      </c>
      <c r="M78" s="57" t="str">
        <f t="shared" si="125"/>
        <v xml:space="preserve"> </v>
      </c>
    </row>
    <row r="79" spans="2:28" s="2" customFormat="1" x14ac:dyDescent="0.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1" spans="16:27" x14ac:dyDescent="0.4">
      <c r="P81" s="50" t="s">
        <v>40</v>
      </c>
      <c r="Q81" s="51" t="s">
        <v>41</v>
      </c>
      <c r="R81" s="52" t="s">
        <v>42</v>
      </c>
      <c r="S81" s="52" t="s">
        <v>43</v>
      </c>
      <c r="T81" s="52" t="s">
        <v>44</v>
      </c>
      <c r="U81" s="52" t="s">
        <v>45</v>
      </c>
      <c r="V81" s="52" t="s">
        <v>46</v>
      </c>
      <c r="W81" s="52" t="s">
        <v>47</v>
      </c>
      <c r="X81" s="52" t="s">
        <v>48</v>
      </c>
      <c r="Y81" s="52" t="s">
        <v>49</v>
      </c>
      <c r="Z81" s="52" t="s">
        <v>50</v>
      </c>
      <c r="AA81" s="52" t="s">
        <v>51</v>
      </c>
    </row>
    <row r="82" spans="16:27" x14ac:dyDescent="0.4">
      <c r="P82" s="62" t="str">
        <f t="shared" ref="P82:AA82" si="126">P24</f>
        <v>Temperatūra</v>
      </c>
      <c r="Q82" s="54" t="str">
        <f t="shared" si="126"/>
        <v>°C</v>
      </c>
      <c r="R82" s="55">
        <f t="shared" si="126"/>
        <v>22</v>
      </c>
      <c r="S82" s="55">
        <f t="shared" si="126"/>
        <v>22</v>
      </c>
      <c r="T82" s="55">
        <f t="shared" si="126"/>
        <v>22</v>
      </c>
      <c r="U82" s="55">
        <f t="shared" si="126"/>
        <v>-14.3</v>
      </c>
      <c r="V82" s="55">
        <f t="shared" si="126"/>
        <v>-13.4</v>
      </c>
      <c r="W82" s="55">
        <f t="shared" si="126"/>
        <v>-12</v>
      </c>
      <c r="X82" s="55">
        <f t="shared" si="126"/>
        <v>0</v>
      </c>
      <c r="Y82" s="55">
        <f t="shared" si="126"/>
        <v>0</v>
      </c>
      <c r="Z82" s="55">
        <f t="shared" si="126"/>
        <v>0</v>
      </c>
      <c r="AA82" s="55">
        <f t="shared" si="126"/>
        <v>0</v>
      </c>
    </row>
    <row r="83" spans="16:27" x14ac:dyDescent="0.4">
      <c r="P83" s="63" t="str">
        <f t="shared" ref="P83:AA83" si="127">P44</f>
        <v>Temperatūra</v>
      </c>
      <c r="Q83" s="36" t="str">
        <f t="shared" si="127"/>
        <v>°C</v>
      </c>
      <c r="R83" s="57">
        <f t="shared" si="127"/>
        <v>23.8</v>
      </c>
      <c r="S83" s="57">
        <f t="shared" si="127"/>
        <v>23.8</v>
      </c>
      <c r="T83" s="57">
        <f t="shared" si="127"/>
        <v>23.8</v>
      </c>
      <c r="U83" s="57">
        <f t="shared" si="127"/>
        <v>-8.8000000000000007</v>
      </c>
      <c r="V83" s="57">
        <f t="shared" si="127"/>
        <v>-7</v>
      </c>
      <c r="W83" s="57">
        <f t="shared" si="127"/>
        <v>-7</v>
      </c>
      <c r="X83" s="57">
        <f t="shared" si="127"/>
        <v>0</v>
      </c>
      <c r="Y83" s="57">
        <f t="shared" si="127"/>
        <v>0</v>
      </c>
      <c r="Z83" s="57">
        <f t="shared" si="127"/>
        <v>0</v>
      </c>
      <c r="AA83" s="57">
        <f t="shared" si="127"/>
        <v>0</v>
      </c>
    </row>
    <row r="84" spans="16:27" hidden="1" x14ac:dyDescent="0.4">
      <c r="P84" s="64" t="str">
        <f t="shared" ref="P84:AA84" si="128">P25</f>
        <v>Relatīvais mitrums</v>
      </c>
      <c r="Q84" s="59" t="str">
        <f t="shared" si="128"/>
        <v>%RH</v>
      </c>
      <c r="R84" s="60">
        <f t="shared" si="128"/>
        <v>30</v>
      </c>
      <c r="S84" s="60">
        <f t="shared" si="128"/>
        <v>30.000000000000004</v>
      </c>
      <c r="T84" s="60">
        <f t="shared" si="128"/>
        <v>30.000000000000004</v>
      </c>
      <c r="U84" s="60">
        <f t="shared" si="128"/>
        <v>100</v>
      </c>
      <c r="V84" s="60">
        <f t="shared" si="128"/>
        <v>92.880264177215238</v>
      </c>
      <c r="W84" s="60">
        <f t="shared" si="128"/>
        <v>72.849107374924657</v>
      </c>
      <c r="X84" s="60" t="str">
        <f t="shared" si="128"/>
        <v xml:space="preserve"> </v>
      </c>
      <c r="Y84" s="60" t="str">
        <f t="shared" si="128"/>
        <v xml:space="preserve"> </v>
      </c>
      <c r="Z84" s="60" t="str">
        <f t="shared" si="128"/>
        <v xml:space="preserve"> </v>
      </c>
      <c r="AA84" s="60" t="str">
        <f t="shared" si="128"/>
        <v xml:space="preserve"> </v>
      </c>
    </row>
    <row r="85" spans="16:27" hidden="1" x14ac:dyDescent="0.4">
      <c r="P85" s="63" t="str">
        <f t="shared" ref="P85:AA85" si="129">P45</f>
        <v>Relatīvais mitrums</v>
      </c>
      <c r="Q85" s="36" t="str">
        <f t="shared" si="129"/>
        <v>%RH</v>
      </c>
      <c r="R85" s="57">
        <f t="shared" si="129"/>
        <v>19.8</v>
      </c>
      <c r="S85" s="57">
        <f t="shared" si="129"/>
        <v>19.8</v>
      </c>
      <c r="T85" s="57">
        <f t="shared" si="129"/>
        <v>19.8</v>
      </c>
      <c r="U85" s="57">
        <f t="shared" si="129"/>
        <v>100</v>
      </c>
      <c r="V85" s="57">
        <f t="shared" si="129"/>
        <v>86.922246782019712</v>
      </c>
      <c r="W85" s="57">
        <f t="shared" si="129"/>
        <v>81.251952217391121</v>
      </c>
      <c r="X85" s="57" t="str">
        <f t="shared" si="129"/>
        <v xml:space="preserve"> </v>
      </c>
      <c r="Y85" s="57" t="str">
        <f t="shared" si="129"/>
        <v xml:space="preserve"> </v>
      </c>
      <c r="Z85" s="57" t="str">
        <f t="shared" si="129"/>
        <v xml:space="preserve"> </v>
      </c>
      <c r="AA85" s="57" t="str">
        <f t="shared" si="129"/>
        <v xml:space="preserve"> </v>
      </c>
    </row>
    <row r="86" spans="16:27" hidden="1" x14ac:dyDescent="0.4">
      <c r="P86" s="64" t="str">
        <f t="shared" ref="P86:AA86" si="130">P26</f>
        <v>Spiediens</v>
      </c>
      <c r="Q86" s="59" t="str">
        <f t="shared" si="130"/>
        <v>Pa</v>
      </c>
      <c r="R86" s="60">
        <f t="shared" si="130"/>
        <v>-310</v>
      </c>
      <c r="S86" s="60">
        <f t="shared" si="130"/>
        <v>0</v>
      </c>
      <c r="T86" s="60">
        <f t="shared" si="130"/>
        <v>0</v>
      </c>
      <c r="U86" s="60">
        <f t="shared" si="130"/>
        <v>0</v>
      </c>
      <c r="V86" s="60">
        <f t="shared" si="130"/>
        <v>0</v>
      </c>
      <c r="W86" s="60">
        <f t="shared" si="130"/>
        <v>0</v>
      </c>
      <c r="X86" s="60">
        <f t="shared" si="130"/>
        <v>0</v>
      </c>
      <c r="Y86" s="60">
        <f t="shared" si="130"/>
        <v>0</v>
      </c>
      <c r="Z86" s="60">
        <f t="shared" si="130"/>
        <v>0</v>
      </c>
      <c r="AA86" s="60">
        <f t="shared" si="130"/>
        <v>0</v>
      </c>
    </row>
    <row r="87" spans="16:27" hidden="1" x14ac:dyDescent="0.4">
      <c r="P87" s="63" t="str">
        <f t="shared" ref="P87:AA87" si="131">P46</f>
        <v>Spiediens</v>
      </c>
      <c r="Q87" s="36" t="str">
        <f t="shared" si="131"/>
        <v>ΔPa</v>
      </c>
      <c r="R87" s="57">
        <f t="shared" si="131"/>
        <v>0</v>
      </c>
      <c r="S87" s="57">
        <f t="shared" si="131"/>
        <v>0</v>
      </c>
      <c r="T87" s="57">
        <f t="shared" si="131"/>
        <v>0</v>
      </c>
      <c r="U87" s="57">
        <f t="shared" si="131"/>
        <v>0</v>
      </c>
      <c r="V87" s="57">
        <f t="shared" si="131"/>
        <v>0</v>
      </c>
      <c r="W87" s="57">
        <f t="shared" si="131"/>
        <v>0</v>
      </c>
      <c r="X87" s="57">
        <f t="shared" si="131"/>
        <v>0</v>
      </c>
      <c r="Y87" s="57">
        <f t="shared" si="131"/>
        <v>0</v>
      </c>
      <c r="Z87" s="57">
        <f t="shared" si="131"/>
        <v>0</v>
      </c>
      <c r="AA87" s="57">
        <f t="shared" si="131"/>
        <v>0</v>
      </c>
    </row>
    <row r="88" spans="16:27" hidden="1" x14ac:dyDescent="0.4">
      <c r="P88" s="64" t="str">
        <f t="shared" ref="P88:AA88" si="132">P28</f>
        <v>Mitruma saturs</v>
      </c>
      <c r="Q88" s="59" t="str">
        <f t="shared" si="132"/>
        <v>g/kg</v>
      </c>
      <c r="R88" s="60">
        <f t="shared" si="132"/>
        <v>4.9129827290505244</v>
      </c>
      <c r="S88" s="60">
        <f t="shared" si="132"/>
        <v>4.9129827290505244</v>
      </c>
      <c r="T88" s="60">
        <f t="shared" si="132"/>
        <v>4.9129827290505244</v>
      </c>
      <c r="U88" s="60">
        <f t="shared" si="132"/>
        <v>1.0828279857409222</v>
      </c>
      <c r="V88" s="60">
        <f t="shared" si="132"/>
        <v>1.0922757337643141</v>
      </c>
      <c r="W88" s="60">
        <f t="shared" si="132"/>
        <v>0.97274607217015574</v>
      </c>
      <c r="X88" s="60" t="str">
        <f t="shared" si="132"/>
        <v/>
      </c>
      <c r="Y88" s="60" t="str">
        <f t="shared" si="132"/>
        <v/>
      </c>
      <c r="Z88" s="60" t="str">
        <f t="shared" si="132"/>
        <v/>
      </c>
      <c r="AA88" s="60" t="str">
        <f t="shared" si="132"/>
        <v/>
      </c>
    </row>
    <row r="89" spans="16:27" hidden="1" x14ac:dyDescent="0.4">
      <c r="P89" s="63" t="str">
        <f t="shared" ref="P89:AA89" si="133">P48</f>
        <v>Mitruma saturs</v>
      </c>
      <c r="Q89" s="36" t="str">
        <f t="shared" si="133"/>
        <v>g/kg</v>
      </c>
      <c r="R89" s="57">
        <f t="shared" si="133"/>
        <v>3.6082563897724187</v>
      </c>
      <c r="S89" s="57">
        <f t="shared" si="133"/>
        <v>3.6082563897724187</v>
      </c>
      <c r="T89" s="57">
        <f t="shared" si="133"/>
        <v>3.6082563897724187</v>
      </c>
      <c r="U89" s="57">
        <f t="shared" si="133"/>
        <v>1.7789256498283614</v>
      </c>
      <c r="V89" s="57">
        <f t="shared" si="133"/>
        <v>1.8101866726397209</v>
      </c>
      <c r="W89" s="57">
        <f t="shared" si="133"/>
        <v>1.6917801069470675</v>
      </c>
      <c r="X89" s="57" t="str">
        <f t="shared" si="133"/>
        <v/>
      </c>
      <c r="Y89" s="57" t="str">
        <f t="shared" si="133"/>
        <v/>
      </c>
      <c r="Z89" s="57" t="str">
        <f t="shared" si="133"/>
        <v/>
      </c>
      <c r="AA89" s="57" t="str">
        <f t="shared" si="133"/>
        <v/>
      </c>
    </row>
    <row r="90" spans="16:27" hidden="1" x14ac:dyDescent="0.4">
      <c r="P90" s="65" t="str">
        <f t="shared" ref="P90:AA90" si="134">P38</f>
        <v>∆P</v>
      </c>
      <c r="Q90" s="59" t="str">
        <f t="shared" si="134"/>
        <v>ΔPa</v>
      </c>
      <c r="R90" s="60">
        <f t="shared" si="134"/>
        <v>-310</v>
      </c>
      <c r="S90" s="60">
        <f t="shared" si="134"/>
        <v>-310</v>
      </c>
      <c r="T90" s="60">
        <f t="shared" si="134"/>
        <v>-310</v>
      </c>
      <c r="U90" s="60">
        <f t="shared" si="134"/>
        <v>-310</v>
      </c>
      <c r="V90" s="60">
        <f t="shared" si="134"/>
        <v>-310</v>
      </c>
      <c r="W90" s="60">
        <f t="shared" si="134"/>
        <v>-310</v>
      </c>
      <c r="X90" s="60" t="str">
        <f t="shared" si="134"/>
        <v xml:space="preserve"> </v>
      </c>
      <c r="Y90" s="60" t="str">
        <f t="shared" si="134"/>
        <v xml:space="preserve"> </v>
      </c>
      <c r="Z90" s="60" t="str">
        <f t="shared" si="134"/>
        <v xml:space="preserve"> </v>
      </c>
      <c r="AA90" s="60" t="str">
        <f t="shared" si="134"/>
        <v xml:space="preserve"> </v>
      </c>
    </row>
    <row r="91" spans="16:27" hidden="1" x14ac:dyDescent="0.4">
      <c r="P91" s="49" t="str">
        <f t="shared" ref="P91:AA91" si="135">P58</f>
        <v>∆P</v>
      </c>
      <c r="Q91" s="36" t="str">
        <f t="shared" si="135"/>
        <v>Pa</v>
      </c>
      <c r="R91" s="57">
        <f t="shared" si="135"/>
        <v>-310</v>
      </c>
      <c r="S91" s="57">
        <f t="shared" si="135"/>
        <v>-310</v>
      </c>
      <c r="T91" s="57">
        <f t="shared" si="135"/>
        <v>-310</v>
      </c>
      <c r="U91" s="57">
        <f t="shared" si="135"/>
        <v>-310</v>
      </c>
      <c r="V91" s="57">
        <f t="shared" si="135"/>
        <v>-310</v>
      </c>
      <c r="W91" s="57">
        <f t="shared" si="135"/>
        <v>-310</v>
      </c>
      <c r="X91" s="57" t="str">
        <f t="shared" si="135"/>
        <v xml:space="preserve"> </v>
      </c>
      <c r="Y91" s="57" t="str">
        <f t="shared" si="135"/>
        <v xml:space="preserve"> </v>
      </c>
      <c r="Z91" s="57" t="str">
        <f t="shared" si="135"/>
        <v xml:space="preserve"> </v>
      </c>
      <c r="AA91" s="57" t="str">
        <f t="shared" si="135"/>
        <v xml:space="preserve"> </v>
      </c>
    </row>
    <row r="92" spans="16:27" hidden="1" x14ac:dyDescent="0.4">
      <c r="P92" s="65" t="str">
        <f t="shared" ref="P92:AA92" si="136">P39</f>
        <v>∆T</v>
      </c>
      <c r="Q92" s="59" t="str">
        <f t="shared" si="136"/>
        <v>°C</v>
      </c>
      <c r="R92" s="60">
        <f t="shared" si="136"/>
        <v>0</v>
      </c>
      <c r="S92" s="60">
        <f t="shared" si="136"/>
        <v>0</v>
      </c>
      <c r="T92" s="60">
        <f t="shared" si="136"/>
        <v>0</v>
      </c>
      <c r="U92" s="60">
        <f t="shared" si="136"/>
        <v>-36.299999999999997</v>
      </c>
      <c r="V92" s="60">
        <f t="shared" si="136"/>
        <v>0.90000000000000036</v>
      </c>
      <c r="W92" s="60">
        <f t="shared" si="136"/>
        <v>1.4000000000000004</v>
      </c>
      <c r="X92" s="60" t="str">
        <f t="shared" si="136"/>
        <v xml:space="preserve"> </v>
      </c>
      <c r="Y92" s="60" t="str">
        <f t="shared" si="136"/>
        <v xml:space="preserve"> </v>
      </c>
      <c r="Z92" s="60" t="str">
        <f t="shared" si="136"/>
        <v xml:space="preserve"> </v>
      </c>
      <c r="AA92" s="60" t="str">
        <f t="shared" si="136"/>
        <v xml:space="preserve"> </v>
      </c>
    </row>
    <row r="93" spans="16:27" hidden="1" x14ac:dyDescent="0.4">
      <c r="P93" s="49" t="str">
        <f t="shared" ref="P93:AA93" si="137">P59</f>
        <v>∆T</v>
      </c>
      <c r="Q93" s="36" t="str">
        <f t="shared" si="137"/>
        <v>°C</v>
      </c>
      <c r="R93" s="57">
        <f t="shared" si="137"/>
        <v>0</v>
      </c>
      <c r="S93" s="57">
        <f t="shared" si="137"/>
        <v>0</v>
      </c>
      <c r="T93" s="57">
        <f t="shared" si="137"/>
        <v>0</v>
      </c>
      <c r="U93" s="57">
        <f t="shared" si="137"/>
        <v>-32.6</v>
      </c>
      <c r="V93" s="57">
        <f t="shared" si="137"/>
        <v>1.8000000000000007</v>
      </c>
      <c r="W93" s="57">
        <f t="shared" si="137"/>
        <v>0</v>
      </c>
      <c r="X93" s="57" t="str">
        <f t="shared" si="137"/>
        <v xml:space="preserve"> </v>
      </c>
      <c r="Y93" s="57" t="str">
        <f t="shared" si="137"/>
        <v xml:space="preserve"> </v>
      </c>
      <c r="Z93" s="57" t="str">
        <f t="shared" si="137"/>
        <v xml:space="preserve"> </v>
      </c>
      <c r="AA93" s="57" t="str">
        <f t="shared" si="137"/>
        <v xml:space="preserve"> </v>
      </c>
    </row>
    <row r="94" spans="16:27" x14ac:dyDescent="0.4">
      <c r="P94" s="65" t="str">
        <f t="shared" ref="P94:AA94" si="138">P41</f>
        <v>Q</v>
      </c>
      <c r="Q94" s="59" t="str">
        <f t="shared" si="138"/>
        <v>kW</v>
      </c>
      <c r="R94" s="60">
        <f t="shared" si="138"/>
        <v>0</v>
      </c>
      <c r="S94" s="60">
        <f t="shared" si="138"/>
        <v>0</v>
      </c>
      <c r="T94" s="60">
        <f t="shared" si="138"/>
        <v>0</v>
      </c>
      <c r="U94" s="60">
        <f t="shared" si="138"/>
        <v>-122.7406939489214</v>
      </c>
      <c r="V94" s="60">
        <f t="shared" si="138"/>
        <v>2.4660328166087528</v>
      </c>
      <c r="W94" s="60">
        <f t="shared" si="138"/>
        <v>2.9546160682941975</v>
      </c>
      <c r="X94" s="60" t="str">
        <f t="shared" si="138"/>
        <v xml:space="preserve"> </v>
      </c>
      <c r="Y94" s="60" t="str">
        <f t="shared" si="138"/>
        <v xml:space="preserve"> </v>
      </c>
      <c r="Z94" s="60" t="str">
        <f t="shared" si="138"/>
        <v xml:space="preserve"> </v>
      </c>
      <c r="AA94" s="60" t="str">
        <f t="shared" si="138"/>
        <v xml:space="preserve"> </v>
      </c>
    </row>
    <row r="95" spans="16:27" x14ac:dyDescent="0.4">
      <c r="P95" s="49" t="str">
        <f t="shared" ref="P95:AA95" si="139">P61</f>
        <v>Q</v>
      </c>
      <c r="Q95" s="36" t="str">
        <f t="shared" si="139"/>
        <v>kW</v>
      </c>
      <c r="R95" s="57">
        <f t="shared" si="139"/>
        <v>0</v>
      </c>
      <c r="S95" s="57">
        <f t="shared" si="139"/>
        <v>0</v>
      </c>
      <c r="T95" s="57">
        <f t="shared" si="139"/>
        <v>0</v>
      </c>
      <c r="U95" s="57">
        <f t="shared" si="139"/>
        <v>-101.46512171822296</v>
      </c>
      <c r="V95" s="57">
        <f t="shared" si="139"/>
        <v>5.1184830503428751</v>
      </c>
      <c r="W95" s="57">
        <f t="shared" si="139"/>
        <v>-0.79580890128470494</v>
      </c>
      <c r="X95" s="57" t="str">
        <f t="shared" si="139"/>
        <v xml:space="preserve"> </v>
      </c>
      <c r="Y95" s="57" t="str">
        <f t="shared" si="139"/>
        <v xml:space="preserve"> </v>
      </c>
      <c r="Z95" s="57" t="str">
        <f t="shared" si="139"/>
        <v xml:space="preserve"> </v>
      </c>
      <c r="AA95" s="57" t="str">
        <f t="shared" si="139"/>
        <v xml:space="preserve"> </v>
      </c>
    </row>
  </sheetData>
  <conditionalFormatting sqref="E38:M38">
    <cfRule type="dataBar" priority="18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{63B0DB2F-6F08-447F-8D53-EB901A406507}</x14:id>
        </ext>
      </extLst>
    </cfRule>
  </conditionalFormatting>
  <conditionalFormatting sqref="E39:M39">
    <cfRule type="dataBar" priority="17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{F5872A99-5BBC-476B-B5AB-505430ABA958}</x14:id>
        </ext>
      </extLst>
    </cfRule>
  </conditionalFormatting>
  <conditionalFormatting sqref="E40:M40">
    <cfRule type="dataBar" priority="16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{D4556480-37C9-41DE-9502-33431B4433B1}</x14:id>
        </ext>
      </extLst>
    </cfRule>
  </conditionalFormatting>
  <conditionalFormatting sqref="E41:M41">
    <cfRule type="dataBar" priority="15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{28628152-F8A3-415F-BE17-4738ABD35709}</x14:id>
        </ext>
      </extLst>
    </cfRule>
  </conditionalFormatting>
  <conditionalFormatting sqref="E58:M58">
    <cfRule type="dataBar" priority="14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{D24A84A0-FC4F-4999-9973-FB471C3CDA5C}</x14:id>
        </ext>
      </extLst>
    </cfRule>
  </conditionalFormatting>
  <conditionalFormatting sqref="E59:M59">
    <cfRule type="dataBar" priority="13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{CB761533-807F-4FEC-A4AA-4A1F4914AE13}</x14:id>
        </ext>
      </extLst>
    </cfRule>
  </conditionalFormatting>
  <conditionalFormatting sqref="E60:M60">
    <cfRule type="dataBar" priority="12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{0029D0D5-2672-4F4A-8C5F-CFEB40AAE2D9}</x14:id>
        </ext>
      </extLst>
    </cfRule>
  </conditionalFormatting>
  <conditionalFormatting sqref="E61:M61">
    <cfRule type="dataBar" priority="11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{5B255643-72A8-4211-901D-BA18413D6EE1}</x14:id>
        </ext>
      </extLst>
    </cfRule>
  </conditionalFormatting>
  <conditionalFormatting sqref="S38:U38">
    <cfRule type="dataBar" priority="3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{9D3FE66F-6526-4821-AF49-7F2C55BDCE60}</x14:id>
        </ext>
      </extLst>
    </cfRule>
  </conditionalFormatting>
  <conditionalFormatting sqref="S39:AA39">
    <cfRule type="dataBar" priority="9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{773CB418-0EB6-4A89-B9B2-0019C5A17A20}</x14:id>
        </ext>
      </extLst>
    </cfRule>
  </conditionalFormatting>
  <conditionalFormatting sqref="S40:AA40">
    <cfRule type="dataBar" priority="8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{90C94264-6FC0-4253-A14B-BBA61CA6D2DF}</x14:id>
        </ext>
      </extLst>
    </cfRule>
  </conditionalFormatting>
  <conditionalFormatting sqref="S41:AA41">
    <cfRule type="dataBar" priority="7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{5B396FD6-55C6-45D1-8431-509D9EA48D29}</x14:id>
        </ext>
      </extLst>
    </cfRule>
  </conditionalFormatting>
  <conditionalFormatting sqref="S58:AA58">
    <cfRule type="dataBar" priority="1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{DD97407A-2A52-4B0E-AF82-2A3B3BC0F24E}</x14:id>
        </ext>
      </extLst>
    </cfRule>
  </conditionalFormatting>
  <conditionalFormatting sqref="S59:AA59">
    <cfRule type="dataBar" priority="6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{C32F132F-0997-4BCF-B439-24250EADB9A8}</x14:id>
        </ext>
      </extLst>
    </cfRule>
  </conditionalFormatting>
  <conditionalFormatting sqref="S60:AA60">
    <cfRule type="dataBar" priority="5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{51B3AB1F-C210-48A6-B221-B9241B35E9B6}</x14:id>
        </ext>
      </extLst>
    </cfRule>
  </conditionalFormatting>
  <conditionalFormatting sqref="S61:AA61">
    <cfRule type="dataBar" priority="4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{D9DD0DA5-BD79-4394-99F0-EE32DE5BE381}</x14:id>
        </ext>
      </extLst>
    </cfRule>
  </conditionalFormatting>
  <conditionalFormatting sqref="V38:W38">
    <cfRule type="dataBar" priority="2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{D41AC931-CE73-43A0-99F9-0A88B4D7FAE4}</x14:id>
        </ext>
      </extLst>
    </cfRule>
  </conditionalFormatting>
  <conditionalFormatting sqref="X38:AA38">
    <cfRule type="dataBar" priority="10">
      <dataBar>
        <cfvo type="min"/>
        <cfvo type="max"/>
        <color theme="7" tint="0.79998168889431442"/>
      </dataBar>
      <extLst>
        <ext xmlns:x14="http://schemas.microsoft.com/office/spreadsheetml/2009/9/main" uri="{B025F937-C7B1-47D3-B67F-A62EFF666E3E}">
          <x14:id>{0C2D19D7-B72C-4E26-A118-7E3185841C2B}</x14:id>
        </ext>
      </extLst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B0DB2F-6F08-447F-8D53-EB901A406507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E38:M38</xm:sqref>
        </x14:conditionalFormatting>
        <x14:conditionalFormatting xmlns:xm="http://schemas.microsoft.com/office/excel/2006/main">
          <x14:cfRule type="dataBar" id="{F5872A99-5BBC-476B-B5AB-505430ABA958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E39:M39</xm:sqref>
        </x14:conditionalFormatting>
        <x14:conditionalFormatting xmlns:xm="http://schemas.microsoft.com/office/excel/2006/main">
          <x14:cfRule type="dataBar" id="{D4556480-37C9-41DE-9502-33431B4433B1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E40:M40</xm:sqref>
        </x14:conditionalFormatting>
        <x14:conditionalFormatting xmlns:xm="http://schemas.microsoft.com/office/excel/2006/main">
          <x14:cfRule type="dataBar" id="{28628152-F8A3-415F-BE17-4738ABD35709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E41:M41</xm:sqref>
        </x14:conditionalFormatting>
        <x14:conditionalFormatting xmlns:xm="http://schemas.microsoft.com/office/excel/2006/main">
          <x14:cfRule type="dataBar" id="{D24A84A0-FC4F-4999-9973-FB471C3CDA5C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E58:M58</xm:sqref>
        </x14:conditionalFormatting>
        <x14:conditionalFormatting xmlns:xm="http://schemas.microsoft.com/office/excel/2006/main">
          <x14:cfRule type="dataBar" id="{CB761533-807F-4FEC-A4AA-4A1F4914AE13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E59:M59</xm:sqref>
        </x14:conditionalFormatting>
        <x14:conditionalFormatting xmlns:xm="http://schemas.microsoft.com/office/excel/2006/main">
          <x14:cfRule type="dataBar" id="{0029D0D5-2672-4F4A-8C5F-CFEB40AAE2D9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E60:M60</xm:sqref>
        </x14:conditionalFormatting>
        <x14:conditionalFormatting xmlns:xm="http://schemas.microsoft.com/office/excel/2006/main">
          <x14:cfRule type="dataBar" id="{5B255643-72A8-4211-901D-BA18413D6EE1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E61:M61</xm:sqref>
        </x14:conditionalFormatting>
        <x14:conditionalFormatting xmlns:xm="http://schemas.microsoft.com/office/excel/2006/main">
          <x14:cfRule type="dataBar" id="{9D3FE66F-6526-4821-AF49-7F2C55BDCE60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S38:U38</xm:sqref>
        </x14:conditionalFormatting>
        <x14:conditionalFormatting xmlns:xm="http://schemas.microsoft.com/office/excel/2006/main">
          <x14:cfRule type="dataBar" id="{773CB418-0EB6-4A89-B9B2-0019C5A17A20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S39:AA39</xm:sqref>
        </x14:conditionalFormatting>
        <x14:conditionalFormatting xmlns:xm="http://schemas.microsoft.com/office/excel/2006/main">
          <x14:cfRule type="dataBar" id="{90C94264-6FC0-4253-A14B-BBA61CA6D2DF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S40:AA40</xm:sqref>
        </x14:conditionalFormatting>
        <x14:conditionalFormatting xmlns:xm="http://schemas.microsoft.com/office/excel/2006/main">
          <x14:cfRule type="dataBar" id="{5B396FD6-55C6-45D1-8431-509D9EA48D29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S41:AA41</xm:sqref>
        </x14:conditionalFormatting>
        <x14:conditionalFormatting xmlns:xm="http://schemas.microsoft.com/office/excel/2006/main">
          <x14:cfRule type="dataBar" id="{DD97407A-2A52-4B0E-AF82-2A3B3BC0F24E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S58:AA58</xm:sqref>
        </x14:conditionalFormatting>
        <x14:conditionalFormatting xmlns:xm="http://schemas.microsoft.com/office/excel/2006/main">
          <x14:cfRule type="dataBar" id="{C32F132F-0997-4BCF-B439-24250EADB9A8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S59:AA59</xm:sqref>
        </x14:conditionalFormatting>
        <x14:conditionalFormatting xmlns:xm="http://schemas.microsoft.com/office/excel/2006/main">
          <x14:cfRule type="dataBar" id="{51B3AB1F-C210-48A6-B221-B9241B35E9B6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S60:AA60</xm:sqref>
        </x14:conditionalFormatting>
        <x14:conditionalFormatting xmlns:xm="http://schemas.microsoft.com/office/excel/2006/main">
          <x14:cfRule type="dataBar" id="{D9DD0DA5-BD79-4394-99F0-EE32DE5BE381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S61:AA61</xm:sqref>
        </x14:conditionalFormatting>
        <x14:conditionalFormatting xmlns:xm="http://schemas.microsoft.com/office/excel/2006/main">
          <x14:cfRule type="dataBar" id="{D41AC931-CE73-43A0-99F9-0A88B4D7FAE4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V38:W38</xm:sqref>
        </x14:conditionalFormatting>
        <x14:conditionalFormatting xmlns:xm="http://schemas.microsoft.com/office/excel/2006/main">
          <x14:cfRule type="dataBar" id="{0C2D19D7-B72C-4E26-A118-7E3185841C2B}">
            <x14:dataBar minLength="0" maxLength="100" axisPosition="middle">
              <x14:cfvo type="autoMin"/>
              <x14:cfvo type="autoMax"/>
              <x14:negativeFillColor theme="4" tint="0.79998168889431442"/>
              <x14:axisColor theme="0"/>
            </x14:dataBar>
          </x14:cfRule>
          <xm:sqref>X38:AA38</xm:sqref>
        </x14:conditionalFormatting>
      </x14:conditionalFormattings>
    </ex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Process AHU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Ivancovs</dc:creator>
  <cp:lastModifiedBy>Dmitrijs Ivancovs</cp:lastModifiedBy>
  <dcterms:created xsi:type="dcterms:W3CDTF">2026-01-20T21:18:58Z</dcterms:created>
  <dcterms:modified xsi:type="dcterms:W3CDTF">2026-02-07T09:54:32Z</dcterms:modified>
</cp:coreProperties>
</file>