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Dropbox\A1_Aktualie\1_Regulešanas formas\"/>
    </mc:Choice>
  </mc:AlternateContent>
  <xr:revisionPtr revIDLastSave="0" documentId="13_ncr:1_{6A36E982-0F3A-4F3E-AC2C-76532710DF30}" xr6:coauthVersionLast="47" xr6:coauthVersionMax="47" xr10:uidLastSave="{00000000-0000-0000-0000-000000000000}"/>
  <bookViews>
    <workbookView xWindow="-110" yWindow="-110" windowWidth="38620" windowHeight="21100" xr2:uid="{E7957D29-F572-4C1B-8211-C01B5808C267}"/>
  </bookViews>
  <sheets>
    <sheet name="Balansešana" sheetId="2" r:id="rId1"/>
  </sheets>
  <definedNames>
    <definedName name="asdddsd" localSheetId="0">#REF!</definedName>
    <definedName name="asdddsd">#REF!</definedName>
    <definedName name="Hchladice" localSheetId="0">#REF!</definedName>
    <definedName name="Hchladice">#REF!</definedName>
    <definedName name="MaxVlhkost" localSheetId="0">#REF!</definedName>
    <definedName name="MaxVlhkost">#REF!</definedName>
    <definedName name="Tchladice" localSheetId="0">#REF!</definedName>
    <definedName name="Tchladice">#REF!</definedName>
    <definedName name="Tlak_vzduchu" localSheetId="0">#REF!</definedName>
    <definedName name="Tlak_vzduchu">#REF!</definedName>
    <definedName name="xchladice" localSheetId="0">#REF!</definedName>
    <definedName name="xchladice">#REF!</definedName>
    <definedName name="_xlnm.Print_Area" localSheetId="0">Balansešana!$A$3:$U$26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1" i="2" l="1"/>
  <c r="AG21" i="2"/>
  <c r="AH20" i="2"/>
  <c r="AG20" i="2"/>
  <c r="AH19" i="2"/>
  <c r="AG19" i="2"/>
  <c r="AH18" i="2"/>
  <c r="AG18" i="2"/>
  <c r="AH17" i="2"/>
  <c r="AG17" i="2"/>
  <c r="AH16" i="2"/>
  <c r="AG16" i="2"/>
  <c r="AH15" i="2"/>
  <c r="AG15" i="2"/>
  <c r="AH14" i="2"/>
  <c r="AG14" i="2"/>
  <c r="AH13" i="2"/>
  <c r="AG13" i="2"/>
  <c r="AH12" i="2"/>
  <c r="AG12" i="2"/>
  <c r="T25" i="2" l="1"/>
  <c r="S25" i="2"/>
  <c r="R25" i="2"/>
  <c r="O25" i="2"/>
  <c r="N25" i="2"/>
  <c r="M25" i="2"/>
  <c r="L25" i="2"/>
  <c r="K25" i="2"/>
  <c r="I25" i="2"/>
  <c r="T24" i="2"/>
  <c r="S24" i="2"/>
  <c r="R24" i="2"/>
  <c r="O24" i="2"/>
  <c r="N24" i="2"/>
  <c r="M24" i="2"/>
  <c r="L24" i="2"/>
  <c r="K24" i="2"/>
  <c r="I24" i="2"/>
  <c r="T23" i="2"/>
  <c r="S23" i="2"/>
  <c r="R23" i="2"/>
  <c r="O23" i="2"/>
  <c r="N23" i="2"/>
  <c r="M23" i="2"/>
  <c r="L23" i="2"/>
  <c r="K23" i="2"/>
  <c r="I23" i="2"/>
  <c r="T22" i="2"/>
  <c r="S22" i="2"/>
  <c r="R22" i="2"/>
  <c r="O22" i="2"/>
  <c r="N22" i="2"/>
  <c r="M22" i="2"/>
  <c r="L22" i="2"/>
  <c r="K22" i="2"/>
  <c r="I22" i="2"/>
  <c r="T21" i="2"/>
  <c r="S21" i="2"/>
  <c r="R21" i="2"/>
  <c r="O21" i="2"/>
  <c r="N21" i="2"/>
  <c r="M21" i="2"/>
  <c r="L21" i="2"/>
  <c r="K21" i="2"/>
  <c r="I21" i="2"/>
  <c r="T20" i="2"/>
  <c r="S20" i="2"/>
  <c r="R20" i="2"/>
  <c r="O20" i="2"/>
  <c r="N20" i="2"/>
  <c r="M20" i="2"/>
  <c r="L20" i="2"/>
  <c r="K20" i="2"/>
  <c r="I20" i="2"/>
  <c r="T19" i="2"/>
  <c r="S19" i="2"/>
  <c r="R19" i="2"/>
  <c r="O19" i="2"/>
  <c r="N19" i="2"/>
  <c r="M19" i="2"/>
  <c r="L19" i="2"/>
  <c r="K19" i="2"/>
  <c r="I19" i="2"/>
  <c r="T18" i="2"/>
  <c r="S18" i="2"/>
  <c r="R18" i="2"/>
  <c r="O18" i="2"/>
  <c r="N18" i="2"/>
  <c r="M18" i="2"/>
  <c r="L18" i="2"/>
  <c r="K18" i="2"/>
  <c r="I18" i="2"/>
  <c r="T17" i="2"/>
  <c r="S17" i="2"/>
  <c r="R17" i="2"/>
  <c r="O17" i="2"/>
  <c r="N17" i="2"/>
  <c r="M17" i="2"/>
  <c r="L17" i="2"/>
  <c r="K17" i="2"/>
  <c r="I17" i="2"/>
  <c r="T16" i="2"/>
  <c r="S16" i="2"/>
  <c r="R16" i="2"/>
  <c r="O16" i="2"/>
  <c r="N16" i="2"/>
  <c r="M16" i="2"/>
  <c r="L16" i="2"/>
  <c r="K16" i="2"/>
  <c r="I16" i="2"/>
  <c r="T15" i="2"/>
  <c r="S15" i="2"/>
  <c r="R15" i="2"/>
  <c r="O15" i="2"/>
  <c r="N15" i="2"/>
  <c r="M15" i="2"/>
  <c r="L15" i="2"/>
  <c r="K15" i="2"/>
  <c r="I15" i="2"/>
  <c r="T14" i="2"/>
  <c r="S14" i="2"/>
  <c r="R14" i="2"/>
  <c r="O14" i="2"/>
  <c r="N14" i="2"/>
  <c r="M14" i="2"/>
  <c r="L14" i="2"/>
  <c r="K14" i="2"/>
  <c r="I14" i="2"/>
  <c r="T13" i="2"/>
  <c r="S13" i="2"/>
  <c r="R13" i="2"/>
  <c r="O13" i="2"/>
  <c r="N13" i="2"/>
  <c r="M13" i="2"/>
  <c r="L13" i="2"/>
  <c r="K13" i="2"/>
  <c r="I13" i="2"/>
  <c r="T12" i="2"/>
  <c r="S12" i="2"/>
  <c r="R12" i="2"/>
  <c r="O12" i="2"/>
  <c r="N12" i="2"/>
  <c r="M12" i="2"/>
  <c r="L12" i="2"/>
  <c r="K12" i="2"/>
  <c r="I12" i="2"/>
  <c r="T11" i="2"/>
  <c r="S11" i="2"/>
  <c r="R11" i="2"/>
  <c r="O11" i="2"/>
  <c r="N11" i="2"/>
  <c r="M11" i="2"/>
  <c r="L11" i="2"/>
  <c r="K11" i="2"/>
  <c r="I11" i="2"/>
  <c r="T10" i="2"/>
  <c r="S10" i="2"/>
  <c r="R10" i="2"/>
  <c r="O10" i="2"/>
  <c r="N10" i="2"/>
  <c r="M10" i="2"/>
  <c r="L10" i="2"/>
  <c r="K10" i="2"/>
  <c r="I10" i="2"/>
  <c r="AJ9" i="2"/>
  <c r="AD9" i="2"/>
  <c r="AB9" i="2"/>
  <c r="AA9" i="2"/>
  <c r="T9" i="2"/>
  <c r="S9" i="2"/>
  <c r="R9" i="2"/>
  <c r="O9" i="2"/>
  <c r="N9" i="2"/>
  <c r="M9" i="2"/>
  <c r="L9" i="2"/>
  <c r="K9" i="2"/>
  <c r="I9" i="2"/>
  <c r="AJ8" i="2"/>
  <c r="AD8" i="2"/>
  <c r="AB8" i="2"/>
  <c r="AA8" i="2"/>
  <c r="R8" i="2"/>
  <c r="K8" i="2"/>
  <c r="I8" i="2"/>
  <c r="L8" i="2" s="1"/>
  <c r="AJ7" i="2"/>
  <c r="AD7" i="2"/>
  <c r="AA7" i="2"/>
  <c r="Z7" i="2"/>
  <c r="AB7" i="2" s="1"/>
  <c r="Y7" i="2"/>
  <c r="R7" i="2"/>
  <c r="T7" i="2" s="1"/>
  <c r="L7" i="2"/>
  <c r="O7" i="2" s="1"/>
  <c r="K7" i="2"/>
  <c r="I7" i="2"/>
  <c r="AJ6" i="2"/>
  <c r="AB6" i="2"/>
  <c r="AA6" i="2"/>
  <c r="Y6" i="2"/>
  <c r="V6" i="2"/>
  <c r="AJ5" i="2"/>
  <c r="S3" i="2"/>
  <c r="S8" i="2" s="1"/>
  <c r="W2" i="2"/>
  <c r="AL9" i="2" s="1"/>
  <c r="S7" i="2" l="1"/>
  <c r="N8" i="2"/>
  <c r="M8" i="2"/>
  <c r="T8" i="2"/>
  <c r="O8" i="2"/>
  <c r="W8" i="2"/>
  <c r="Y8" i="2" s="1"/>
  <c r="M7" i="2"/>
  <c r="X9" i="2"/>
  <c r="Y9" i="2" s="1"/>
  <c r="N7" i="2"/>
</calcChain>
</file>

<file path=xl/sharedStrings.xml><?xml version="1.0" encoding="utf-8"?>
<sst xmlns="http://schemas.openxmlformats.org/spreadsheetml/2006/main" count="81" uniqueCount="46">
  <si>
    <t>Balansēšanas vārsts</t>
  </si>
  <si>
    <t>Plūsma</t>
  </si>
  <si>
    <t>Siltumjauda</t>
  </si>
  <si>
    <t>Mēr.p.nr.</t>
  </si>
  <si>
    <t>Tips</t>
  </si>
  <si>
    <t>Pozīcijā</t>
  </si>
  <si>
    <t>Kv</t>
  </si>
  <si>
    <t>ΔP</t>
  </si>
  <si>
    <t>Projekts</t>
  </si>
  <si>
    <t>Fakt.</t>
  </si>
  <si>
    <t>Novirze</t>
  </si>
  <si>
    <t>ΔT</t>
  </si>
  <si>
    <t>Jauda</t>
  </si>
  <si>
    <t>DN</t>
  </si>
  <si>
    <t>kPa</t>
  </si>
  <si>
    <t>l/s</t>
  </si>
  <si>
    <t>%</t>
  </si>
  <si>
    <t>°C</t>
  </si>
  <si>
    <t>kW</t>
  </si>
  <si>
    <t>mm</t>
  </si>
  <si>
    <t>STAD</t>
  </si>
  <si>
    <t>kJ/kg˚С</t>
  </si>
  <si>
    <t>l/sek</t>
  </si>
  <si>
    <r>
      <t>T</t>
    </r>
    <r>
      <rPr>
        <vertAlign val="subscript"/>
        <sz val="11"/>
        <color theme="1" tint="0.249977111117893"/>
        <rFont val="Artifakt Element Light"/>
        <family val="2"/>
        <charset val="204"/>
      </rPr>
      <t>1</t>
    </r>
  </si>
  <si>
    <r>
      <t>T</t>
    </r>
    <r>
      <rPr>
        <vertAlign val="subscript"/>
        <sz val="11"/>
        <color theme="1" tint="0.249977111117893"/>
        <rFont val="Artifakt Element Light"/>
        <family val="2"/>
        <charset val="204"/>
      </rPr>
      <t>2</t>
    </r>
  </si>
  <si>
    <r>
      <t>P</t>
    </r>
    <r>
      <rPr>
        <vertAlign val="subscript"/>
        <sz val="11"/>
        <color theme="1" tint="0.249977111117893"/>
        <rFont val="Artifakt Element Light"/>
        <family val="2"/>
        <charset val="204"/>
      </rPr>
      <t>1</t>
    </r>
  </si>
  <si>
    <r>
      <t>P</t>
    </r>
    <r>
      <rPr>
        <vertAlign val="subscript"/>
        <sz val="11"/>
        <color theme="1" tint="0.249977111117893"/>
        <rFont val="Artifakt Element Light"/>
        <family val="2"/>
        <charset val="204"/>
      </rPr>
      <t>2</t>
    </r>
  </si>
  <si>
    <r>
      <t>m</t>
    </r>
    <r>
      <rPr>
        <vertAlign val="superscript"/>
        <sz val="11"/>
        <color theme="1" tint="0.249977111117893"/>
        <rFont val="Artifakt Element Light"/>
        <family val="2"/>
        <charset val="204"/>
      </rPr>
      <t>3</t>
    </r>
    <r>
      <rPr>
        <sz val="11"/>
        <color theme="1" tint="0.249977111117893"/>
        <rFont val="Artifakt Element Light"/>
        <family val="2"/>
        <charset val="204"/>
      </rPr>
      <t>/h</t>
    </r>
  </si>
  <si>
    <t>l/min</t>
  </si>
  <si>
    <t>STAP</t>
  </si>
  <si>
    <t>VTR</t>
  </si>
  <si>
    <t>VFC</t>
  </si>
  <si>
    <r>
      <t>m</t>
    </r>
    <r>
      <rPr>
        <vertAlign val="superscript"/>
        <sz val="11"/>
        <color rgb="FFFA6900"/>
        <rFont val="Artifakt Element Light"/>
        <family val="2"/>
        <charset val="204"/>
      </rPr>
      <t>3</t>
    </r>
    <r>
      <rPr>
        <sz val="11"/>
        <color rgb="FFFA6900"/>
        <rFont val="Artifakt Element Light"/>
        <family val="2"/>
        <charset val="204"/>
      </rPr>
      <t>/h</t>
    </r>
  </si>
  <si>
    <t>Jauda projektā</t>
  </si>
  <si>
    <t>Jauda fakt.</t>
  </si>
  <si>
    <t>Ūdens</t>
  </si>
  <si>
    <t>Bar</t>
  </si>
  <si>
    <r>
      <rPr>
        <sz val="11"/>
        <color theme="1" tint="0.249977111117893"/>
        <rFont val="Calibri"/>
        <family val="2"/>
        <charset val="204"/>
      </rPr>
      <t>Δ</t>
    </r>
    <r>
      <rPr>
        <sz val="11"/>
        <color theme="1" tint="0.249977111117893"/>
        <rFont val="Artifakt Element Light"/>
        <family val="2"/>
        <charset val="204"/>
      </rPr>
      <t>P</t>
    </r>
  </si>
  <si>
    <t>Pļūsma</t>
  </si>
  <si>
    <t>l/h</t>
  </si>
  <si>
    <t>Konvert.</t>
  </si>
  <si>
    <t>ΔT°C</t>
  </si>
  <si>
    <t>h</t>
  </si>
  <si>
    <r>
      <t>m</t>
    </r>
    <r>
      <rPr>
        <vertAlign val="superscript"/>
        <sz val="11"/>
        <color theme="1" tint="0.249977111117893"/>
        <rFont val="Artifakt Element Light"/>
        <family val="2"/>
        <charset val="204"/>
      </rPr>
      <t>3</t>
    </r>
  </si>
  <si>
    <t>Miner</t>
  </si>
  <si>
    <t>ΔP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</si>
</sst>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26]dddd\,\ yyyy&quot;. gada &quot;d\.\ mmmm;@"/>
    <numFmt numFmtId="165" formatCode="#,##0.0"/>
    <numFmt numFmtId="166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 tint="0.249977111117893"/>
      <name val="Artifakt Element Light"/>
      <family val="2"/>
      <charset val="204"/>
    </font>
    <font>
      <vertAlign val="subscript"/>
      <sz val="11"/>
      <color theme="1" tint="0.249977111117893"/>
      <name val="Artifakt Element Light"/>
      <family val="2"/>
      <charset val="204"/>
    </font>
    <font>
      <vertAlign val="superscript"/>
      <sz val="11"/>
      <color theme="1" tint="0.249977111117893"/>
      <name val="Artifakt Element Light"/>
      <family val="2"/>
      <charset val="204"/>
    </font>
    <font>
      <sz val="11"/>
      <color theme="1" tint="0.34998626667073579"/>
      <name val="Artifakt Element Light"/>
      <family val="2"/>
      <charset val="204"/>
    </font>
    <font>
      <sz val="11"/>
      <color rgb="FFFF6600"/>
      <name val="Artifakt Element Light"/>
      <family val="2"/>
      <charset val="204"/>
    </font>
    <font>
      <sz val="11"/>
      <color rgb="FFFA6900"/>
      <name val="Artifakt Element Light"/>
      <family val="2"/>
      <charset val="204"/>
    </font>
    <font>
      <vertAlign val="superscript"/>
      <sz val="11"/>
      <color rgb="FFFA6900"/>
      <name val="Artifakt Element Light"/>
      <family val="2"/>
      <charset val="204"/>
    </font>
    <font>
      <sz val="11"/>
      <color theme="1" tint="0.24997711111789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164" fontId="1" fillId="0" borderId="0"/>
    <xf numFmtId="164" fontId="1" fillId="0" borderId="0"/>
    <xf numFmtId="0" fontId="2" fillId="0" borderId="0"/>
  </cellStyleXfs>
  <cellXfs count="59">
    <xf numFmtId="0" fontId="0" fillId="0" borderId="0" xfId="0"/>
    <xf numFmtId="165" fontId="3" fillId="0" borderId="1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165" fontId="3" fillId="0" borderId="4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Continuous" vertical="center"/>
    </xf>
    <xf numFmtId="165" fontId="3" fillId="0" borderId="4" xfId="1" applyNumberFormat="1" applyFont="1" applyBorder="1" applyAlignment="1">
      <alignment horizontal="centerContinuous" vertical="center"/>
    </xf>
    <xf numFmtId="4" fontId="3" fillId="0" borderId="4" xfId="1" applyNumberFormat="1" applyFont="1" applyBorder="1" applyAlignment="1">
      <alignment horizontal="centerContinuous" vertical="center"/>
    </xf>
    <xf numFmtId="165" fontId="3" fillId="0" borderId="5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 wrapText="1"/>
    </xf>
    <xf numFmtId="4" fontId="3" fillId="0" borderId="9" xfId="1" applyNumberFormat="1" applyFont="1" applyBorder="1" applyAlignment="1">
      <alignment horizontal="centerContinuous" vertical="center" wrapText="1"/>
    </xf>
    <xf numFmtId="165" fontId="3" fillId="0" borderId="3" xfId="1" applyNumberFormat="1" applyFont="1" applyBorder="1" applyAlignment="1">
      <alignment horizontal="center" vertical="center" textRotation="90" wrapText="1"/>
    </xf>
    <xf numFmtId="165" fontId="3" fillId="0" borderId="4" xfId="1" applyNumberFormat="1" applyFont="1" applyBorder="1" applyAlignment="1">
      <alignment horizontal="center" vertical="center" textRotation="90" wrapText="1"/>
    </xf>
    <xf numFmtId="165" fontId="3" fillId="0" borderId="4" xfId="1" applyNumberFormat="1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 textRotation="90" wrapText="1"/>
    </xf>
    <xf numFmtId="165" fontId="3" fillId="0" borderId="5" xfId="1" applyNumberFormat="1" applyFont="1" applyBorder="1" applyAlignment="1">
      <alignment horizontal="center" vertical="center" textRotation="90" wrapText="1"/>
    </xf>
    <xf numFmtId="165" fontId="3" fillId="0" borderId="1" xfId="1" applyNumberFormat="1" applyFont="1" applyBorder="1" applyAlignment="1">
      <alignment horizontal="center" vertical="center" textRotation="90" wrapText="1"/>
    </xf>
    <xf numFmtId="4" fontId="3" fillId="0" borderId="9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left" vertical="center" indent="1"/>
    </xf>
    <xf numFmtId="0" fontId="6" fillId="2" borderId="0" xfId="3" applyFont="1" applyFill="1" applyAlignment="1">
      <alignment horizontal="left"/>
    </xf>
    <xf numFmtId="165" fontId="3" fillId="0" borderId="7" xfId="1" applyNumberFormat="1" applyFont="1" applyBorder="1" applyAlignment="1">
      <alignment horizontal="center" vertical="center"/>
    </xf>
    <xf numFmtId="0" fontId="6" fillId="2" borderId="0" xfId="3" applyFont="1" applyFill="1"/>
    <xf numFmtId="165" fontId="3" fillId="0" borderId="6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165" fontId="3" fillId="0" borderId="10" xfId="1" applyNumberFormat="1" applyFont="1" applyBorder="1" applyAlignment="1">
      <alignment horizontal="center" vertical="center" textRotation="90" wrapText="1"/>
    </xf>
    <xf numFmtId="165" fontId="3" fillId="0" borderId="10" xfId="1" applyNumberFormat="1" applyFont="1" applyBorder="1" applyAlignment="1">
      <alignment horizontal="center" vertical="center"/>
    </xf>
    <xf numFmtId="4" fontId="8" fillId="0" borderId="4" xfId="1" applyNumberFormat="1" applyFont="1" applyBorder="1" applyAlignment="1">
      <alignment horizontal="center" vertical="center"/>
    </xf>
    <xf numFmtId="165" fontId="8" fillId="0" borderId="4" xfId="1" applyNumberFormat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3" fontId="8" fillId="0" borderId="9" xfId="1" applyNumberFormat="1" applyFont="1" applyBorder="1" applyAlignment="1">
      <alignment horizontal="center" vertical="center"/>
    </xf>
    <xf numFmtId="4" fontId="6" fillId="2" borderId="0" xfId="3" applyNumberFormat="1" applyFont="1" applyFill="1"/>
    <xf numFmtId="4" fontId="8" fillId="0" borderId="9" xfId="1" applyNumberFormat="1" applyFont="1" applyBorder="1" applyAlignment="1">
      <alignment horizontal="center" vertical="center"/>
    </xf>
    <xf numFmtId="4" fontId="7" fillId="0" borderId="8" xfId="1" applyNumberFormat="1" applyFont="1" applyBorder="1" applyAlignment="1">
      <alignment horizontal="center" vertical="center"/>
    </xf>
    <xf numFmtId="4" fontId="3" fillId="2" borderId="1" xfId="2" applyNumberFormat="1" applyFont="1" applyFill="1" applyBorder="1" applyAlignment="1">
      <alignment horizontal="center"/>
    </xf>
    <xf numFmtId="166" fontId="6" fillId="2" borderId="0" xfId="3" applyNumberFormat="1" applyFont="1" applyFill="1"/>
    <xf numFmtId="166" fontId="3" fillId="0" borderId="1" xfId="1" applyNumberFormat="1" applyFont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/>
    </xf>
    <xf numFmtId="4" fontId="3" fillId="2" borderId="2" xfId="2" applyNumberFormat="1" applyFont="1" applyFill="1" applyBorder="1" applyAlignment="1">
      <alignment horizontal="center"/>
    </xf>
    <xf numFmtId="4" fontId="3" fillId="2" borderId="6" xfId="2" applyNumberFormat="1" applyFont="1" applyFill="1" applyBorder="1" applyAlignment="1">
      <alignment horizontal="center"/>
    </xf>
    <xf numFmtId="166" fontId="8" fillId="0" borderId="4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 textRotation="90" wrapText="1"/>
    </xf>
    <xf numFmtId="166" fontId="3" fillId="0" borderId="4" xfId="1" applyNumberFormat="1" applyFont="1" applyBorder="1" applyAlignment="1">
      <alignment horizontal="center" vertical="center"/>
    </xf>
    <xf numFmtId="165" fontId="3" fillId="0" borderId="11" xfId="1" applyNumberFormat="1" applyFont="1" applyBorder="1" applyAlignment="1">
      <alignment horizontal="center" vertical="center"/>
    </xf>
    <xf numFmtId="4" fontId="6" fillId="0" borderId="4" xfId="1" applyNumberFormat="1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center" vertical="center"/>
    </xf>
    <xf numFmtId="165" fontId="3" fillId="0" borderId="12" xfId="1" applyNumberFormat="1" applyFont="1" applyBorder="1" applyAlignment="1">
      <alignment horizontal="center" vertical="center"/>
    </xf>
    <xf numFmtId="165" fontId="3" fillId="0" borderId="13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 textRotation="90" wrapText="1"/>
    </xf>
    <xf numFmtId="165" fontId="3" fillId="0" borderId="4" xfId="1" applyNumberFormat="1" applyFont="1" applyBorder="1" applyAlignment="1">
      <alignment horizontal="center" vertical="center" textRotation="90"/>
    </xf>
    <xf numFmtId="165" fontId="3" fillId="0" borderId="4" xfId="1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3" xr:uid="{2D01B6A7-9FDE-44A2-BD03-565E9B90D79B}"/>
    <cellStyle name="Обычный 2 3" xfId="1" xr:uid="{60B2D1A0-C703-464A-8A05-AD1E99AD7A63}"/>
    <cellStyle name="Обычный_Gidrauliskais aprekins2" xfId="2" xr:uid="{29372C22-1B49-4B1F-8628-18D8DCAAFA82}"/>
  </cellStyles>
  <dxfs count="0"/>
  <tableStyles count="0" defaultTableStyle="TableStyleMedium2" defaultPivotStyle="PivotStyleLight16"/>
  <colors>
    <mruColors>
      <color rgb="FFFA6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317579273665"/>
          <c:y val="6.6253549479955168E-2"/>
          <c:w val="0.7674817011863232"/>
          <c:h val="0.75014184281088803"/>
        </c:manualLayout>
      </c:layout>
      <c:scatterChart>
        <c:scatterStyle val="lineMarker"/>
        <c:varyColors val="0"/>
        <c:ser>
          <c:idx val="0"/>
          <c:order val="0"/>
          <c:tx>
            <c:v>ΔP Bar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Lit>
              <c:formatCode>General</c:formatCode>
              <c:ptCount val="10"/>
              <c:pt idx="0">
                <c:v>5.0000000000000169</c:v>
              </c:pt>
              <c:pt idx="1">
                <c:v>6.6666666666666838</c:v>
              </c:pt>
              <c:pt idx="2">
                <c:v>8.3333333333333499</c:v>
              </c:pt>
              <c:pt idx="3">
                <c:v>10.000000000000016</c:v>
              </c:pt>
              <c:pt idx="4">
                <c:v>11.666666666666682</c:v>
              </c:pt>
              <c:pt idx="5">
                <c:v>13.333333333333334</c:v>
              </c:pt>
              <c:pt idx="6">
                <c:v>15.000000000000002</c:v>
              </c:pt>
              <c:pt idx="7">
                <c:v>16.666666666666668</c:v>
              </c:pt>
              <c:pt idx="8">
                <c:v>18.333333333333332</c:v>
              </c:pt>
              <c:pt idx="9">
                <c:v>20</c:v>
              </c:pt>
            </c:numLit>
          </c:xVal>
          <c:yVal>
            <c:numLit>
              <c:formatCode>General</c:formatCode>
              <c:ptCount val="10"/>
              <c:pt idx="0">
                <c:v>0.10413223140495934</c:v>
              </c:pt>
              <c:pt idx="1">
                <c:v>0.18512396694214969</c:v>
              </c:pt>
              <c:pt idx="2">
                <c:v>0.28925619834710858</c:v>
              </c:pt>
              <c:pt idx="3">
                <c:v>0.41652892561983601</c:v>
              </c:pt>
              <c:pt idx="4">
                <c:v>0.56694214876033211</c:v>
              </c:pt>
              <c:pt idx="5">
                <c:v>0.740495867768595</c:v>
              </c:pt>
              <c:pt idx="6">
                <c:v>0.937190082644628</c:v>
              </c:pt>
              <c:pt idx="7">
                <c:v>1.1570247933884295</c:v>
              </c:pt>
              <c:pt idx="8">
                <c:v>1.4</c:v>
              </c:pt>
              <c:pt idx="9">
                <c:v>1.6661157024793385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E656-4B79-9A58-89FAF1EAA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287744"/>
        <c:axId val="1324288224"/>
      </c:scatterChart>
      <c:valAx>
        <c:axId val="1324287744"/>
        <c:scaling>
          <c:orientation val="minMax"/>
          <c:max val="20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tifakt Element Light" panose="020B0303050000020004" pitchFamily="34" charset="-52"/>
                    <a:ea typeface="Artifakt Element Light" panose="020B0303050000020004" pitchFamily="34" charset="-52"/>
                    <a:cs typeface="+mn-cs"/>
                  </a:defRPr>
                </a:pPr>
                <a:r>
                  <a:rPr lang="lv-LV"/>
                  <a:t>l/min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50513046846124099"/>
              <c:y val="0.909063755615747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tifakt Element Light" panose="020B0303050000020004" pitchFamily="34" charset="-52"/>
                  <a:ea typeface="Artifakt Element Light" panose="020B0303050000020004" pitchFamily="34" charset="-52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in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Light" panose="020B0303050000020004" pitchFamily="34" charset="-52"/>
                <a:ea typeface="Artifakt Element Light" panose="020B0303050000020004" pitchFamily="34" charset="-52"/>
                <a:cs typeface="+mn-cs"/>
              </a:defRPr>
            </a:pPr>
            <a:endParaRPr lang="ru-RU"/>
          </a:p>
        </c:txPr>
        <c:crossAx val="1324288224"/>
        <c:crosses val="autoZero"/>
        <c:crossBetween val="midCat"/>
        <c:majorUnit val="2"/>
        <c:minorUnit val="1"/>
      </c:valAx>
      <c:valAx>
        <c:axId val="132428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tifakt Element Light" panose="020B0303050000020004" pitchFamily="34" charset="-52"/>
                    <a:ea typeface="Artifakt Element Light" panose="020B0303050000020004" pitchFamily="34" charset="-52"/>
                    <a:cs typeface="+mn-cs"/>
                  </a:defRPr>
                </a:pPr>
                <a:r>
                  <a:rPr lang="el-GR"/>
                  <a:t>Δ</a:t>
                </a:r>
                <a:r>
                  <a:rPr lang="lv-LV"/>
                  <a:t>P Bar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75544762393944E-2"/>
              <c:y val="0.370091079451068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tifakt Element Light" panose="020B0303050000020004" pitchFamily="34" charset="-52"/>
                  <a:ea typeface="Artifakt Element Light" panose="020B0303050000020004" pitchFamily="34" charset="-52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Light" panose="020B0303050000020004" pitchFamily="34" charset="-52"/>
                <a:ea typeface="Artifakt Element Light" panose="020B0303050000020004" pitchFamily="34" charset="-52"/>
                <a:cs typeface="+mn-cs"/>
              </a:defRPr>
            </a:pPr>
            <a:endParaRPr lang="ru-RU"/>
          </a:p>
        </c:txPr>
        <c:crossAx val="1324287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tifakt Element Light" panose="020B0303050000020004" pitchFamily="34" charset="-52"/>
          <a:ea typeface="Artifakt Element Light" panose="020B0303050000020004" pitchFamily="34" charset="-52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522780</xdr:colOff>
      <xdr:row>10</xdr:row>
      <xdr:rowOff>138155</xdr:rowOff>
    </xdr:from>
    <xdr:to>
      <xdr:col>30</xdr:col>
      <xdr:colOff>156745</xdr:colOff>
      <xdr:row>20</xdr:row>
      <xdr:rowOff>153258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9837599-06A8-4086-8C8E-BB1EE57E7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2230" y="3129005"/>
          <a:ext cx="6041115" cy="2682103"/>
        </a:xfrm>
        <a:prstGeom prst="rect">
          <a:avLst/>
        </a:prstGeom>
      </xdr:spPr>
    </xdr:pic>
    <xdr:clientData/>
  </xdr:twoCellAnchor>
  <xdr:twoCellAnchor>
    <xdr:from>
      <xdr:col>34</xdr:col>
      <xdr:colOff>78826</xdr:colOff>
      <xdr:row>10</xdr:row>
      <xdr:rowOff>5694</xdr:rowOff>
    </xdr:from>
    <xdr:to>
      <xdr:col>39</xdr:col>
      <xdr:colOff>411654</xdr:colOff>
      <xdr:row>21</xdr:row>
      <xdr:rowOff>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F6F6433-D9FD-469D-8677-4DB5AB83C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97437-FB03-46CF-9555-77FAE2D5DC2E}">
  <sheetPr>
    <pageSetUpPr fitToPage="1"/>
  </sheetPr>
  <dimension ref="A1:AO31"/>
  <sheetViews>
    <sheetView showGridLines="0" tabSelected="1" zoomScale="145" zoomScaleNormal="145" workbookViewId="0">
      <selection activeCell="I8" sqref="I8"/>
    </sheetView>
  </sheetViews>
  <sheetFormatPr defaultColWidth="9.1796875" defaultRowHeight="16.5" x14ac:dyDescent="0.35"/>
  <cols>
    <col min="1" max="1" width="3.1796875" style="1" customWidth="1"/>
    <col min="2" max="3" width="8" style="5" customWidth="1"/>
    <col min="4" max="9" width="8" style="1" customWidth="1"/>
    <col min="10" max="14" width="8" style="31" customWidth="1"/>
    <col min="15" max="20" width="8" style="1" customWidth="1"/>
    <col min="21" max="21" width="8.453125" style="1" customWidth="1"/>
    <col min="22" max="24" width="9.1796875" style="1"/>
    <col min="25" max="25" width="9.81640625" style="1" customWidth="1"/>
    <col min="26" max="26" width="9.1796875" style="31" customWidth="1"/>
    <col min="27" max="28" width="9.1796875" style="31"/>
    <col min="29" max="34" width="9.1796875" style="1"/>
    <col min="35" max="35" width="9" style="1" customWidth="1"/>
    <col min="36" max="36" width="9.1796875" style="1"/>
    <col min="37" max="37" width="10.54296875" style="1" bestFit="1" customWidth="1"/>
    <col min="38" max="39" width="9.1796875" style="1"/>
    <col min="40" max="40" width="10.54296875" style="1" bestFit="1" customWidth="1"/>
    <col min="41" max="16384" width="9.1796875" style="1"/>
  </cols>
  <sheetData>
    <row r="1" spans="1:41" x14ac:dyDescent="0.35">
      <c r="B1" s="3"/>
      <c r="C1" s="3"/>
      <c r="D1" s="2"/>
      <c r="E1" s="2"/>
      <c r="F1" s="2"/>
      <c r="G1" s="2"/>
      <c r="H1" s="2"/>
      <c r="I1" s="2"/>
      <c r="J1" s="4"/>
      <c r="K1" s="4"/>
      <c r="L1" s="4"/>
      <c r="M1" s="4"/>
      <c r="N1" s="4"/>
      <c r="O1" s="2"/>
      <c r="P1" s="2"/>
      <c r="Q1" s="2"/>
      <c r="R1" s="2"/>
      <c r="S1" s="2"/>
      <c r="T1" s="2"/>
      <c r="Z1" s="1"/>
      <c r="AA1" s="1"/>
      <c r="AB1" s="1"/>
    </row>
    <row r="2" spans="1:41" x14ac:dyDescent="0.5">
      <c r="B2" s="3"/>
      <c r="C2" s="3"/>
      <c r="D2" s="2"/>
      <c r="E2" s="2"/>
      <c r="F2" s="2"/>
      <c r="G2" s="2"/>
      <c r="H2" s="2"/>
      <c r="I2" s="2"/>
      <c r="J2" s="4"/>
      <c r="K2" s="4"/>
      <c r="L2" s="4"/>
      <c r="M2" s="4"/>
      <c r="N2" s="4"/>
      <c r="O2" s="2"/>
      <c r="P2" s="2"/>
      <c r="Q2" s="2"/>
      <c r="R2" s="2"/>
      <c r="S2" s="2"/>
      <c r="T2" s="2"/>
      <c r="V2" s="1" t="s">
        <v>35</v>
      </c>
      <c r="W2" s="44">
        <f>IF(V2="Ūdens",4.187,3.85)</f>
        <v>4.1870000000000003</v>
      </c>
      <c r="X2" s="39" t="s">
        <v>21</v>
      </c>
      <c r="Z2" s="1"/>
      <c r="AA2" s="1"/>
      <c r="AB2" s="1"/>
    </row>
    <row r="3" spans="1:41" x14ac:dyDescent="0.5">
      <c r="B3" s="3"/>
      <c r="C3" s="3"/>
      <c r="D3" s="2"/>
      <c r="E3" s="2"/>
      <c r="F3" s="2"/>
      <c r="G3" s="2"/>
      <c r="H3" s="2"/>
      <c r="I3" s="2"/>
      <c r="J3" s="4"/>
      <c r="K3" s="4"/>
      <c r="L3" s="4"/>
      <c r="M3" s="4"/>
      <c r="N3" s="4"/>
      <c r="O3" s="2"/>
      <c r="P3" s="2"/>
      <c r="Q3" s="2"/>
      <c r="R3" s="2" t="s">
        <v>35</v>
      </c>
      <c r="S3" s="45">
        <f>IF(R3="Ūdens",4.187,3.85)</f>
        <v>4.1870000000000003</v>
      </c>
      <c r="T3" s="39" t="s">
        <v>21</v>
      </c>
      <c r="V3" s="2"/>
      <c r="W3" s="26"/>
      <c r="X3" s="27"/>
      <c r="Y3" s="2"/>
      <c r="Z3" s="25"/>
      <c r="AA3" s="39"/>
      <c r="AB3" s="43"/>
      <c r="AD3" s="2"/>
      <c r="AF3" s="2"/>
      <c r="AG3" s="2"/>
      <c r="AH3" s="2"/>
      <c r="AI3" s="2"/>
      <c r="AJ3" s="2"/>
    </row>
    <row r="4" spans="1:41" ht="21" customHeight="1" x14ac:dyDescent="0.35">
      <c r="A4" s="6"/>
      <c r="B4" s="23"/>
      <c r="C4" s="8" t="s">
        <v>0</v>
      </c>
      <c r="D4" s="9"/>
      <c r="E4" s="9"/>
      <c r="F4" s="9"/>
      <c r="G4" s="9"/>
      <c r="H4" s="9"/>
      <c r="I4" s="9"/>
      <c r="J4" s="10" t="s">
        <v>1</v>
      </c>
      <c r="K4" s="10"/>
      <c r="L4" s="10"/>
      <c r="M4" s="10"/>
      <c r="N4" s="10"/>
      <c r="O4" s="9"/>
      <c r="P4" s="9" t="s">
        <v>2</v>
      </c>
      <c r="Q4" s="9"/>
      <c r="R4" s="9"/>
      <c r="S4" s="9"/>
      <c r="T4" s="9"/>
      <c r="U4" s="33"/>
      <c r="V4" s="12" t="s">
        <v>12</v>
      </c>
      <c r="W4" s="12" t="s">
        <v>23</v>
      </c>
      <c r="X4" s="12" t="s">
        <v>24</v>
      </c>
      <c r="Y4" s="12" t="s">
        <v>11</v>
      </c>
      <c r="Z4" s="13" t="s">
        <v>1</v>
      </c>
      <c r="AA4" s="13"/>
      <c r="AB4" s="13"/>
      <c r="AC4" s="33"/>
      <c r="AD4" s="7" t="s">
        <v>40</v>
      </c>
      <c r="AE4" s="33"/>
      <c r="AF4" s="9" t="s">
        <v>38</v>
      </c>
      <c r="AG4" s="9"/>
      <c r="AH4" s="9" t="s">
        <v>37</v>
      </c>
      <c r="AI4" s="9"/>
      <c r="AJ4" s="7" t="s">
        <v>6</v>
      </c>
      <c r="AK4" s="11"/>
    </row>
    <row r="5" spans="1:41" s="19" customFormat="1" ht="60" customHeight="1" x14ac:dyDescent="0.35">
      <c r="A5" s="14"/>
      <c r="B5" s="56" t="s">
        <v>3</v>
      </c>
      <c r="C5" s="57" t="s">
        <v>4</v>
      </c>
      <c r="D5" s="15" t="s">
        <v>13</v>
      </c>
      <c r="E5" s="57" t="s">
        <v>5</v>
      </c>
      <c r="F5" s="58" t="s">
        <v>6</v>
      </c>
      <c r="G5" s="16" t="s">
        <v>25</v>
      </c>
      <c r="H5" s="16" t="s">
        <v>26</v>
      </c>
      <c r="I5" s="16" t="s">
        <v>7</v>
      </c>
      <c r="J5" s="17" t="s">
        <v>8</v>
      </c>
      <c r="K5" s="17" t="s">
        <v>8</v>
      </c>
      <c r="L5" s="17" t="s">
        <v>9</v>
      </c>
      <c r="M5" s="17" t="s">
        <v>9</v>
      </c>
      <c r="N5" s="17" t="s">
        <v>9</v>
      </c>
      <c r="O5" s="15" t="s">
        <v>10</v>
      </c>
      <c r="P5" s="16" t="s">
        <v>23</v>
      </c>
      <c r="Q5" s="16" t="s">
        <v>24</v>
      </c>
      <c r="R5" s="16" t="s">
        <v>11</v>
      </c>
      <c r="S5" s="15" t="s">
        <v>33</v>
      </c>
      <c r="T5" s="15" t="s">
        <v>34</v>
      </c>
      <c r="U5" s="32"/>
      <c r="V5" s="20" t="s">
        <v>18</v>
      </c>
      <c r="W5" s="21" t="s">
        <v>17</v>
      </c>
      <c r="X5" s="21" t="s">
        <v>17</v>
      </c>
      <c r="Y5" s="21" t="s">
        <v>17</v>
      </c>
      <c r="Z5" s="20" t="s">
        <v>27</v>
      </c>
      <c r="AA5" s="20" t="s">
        <v>28</v>
      </c>
      <c r="AB5" s="20" t="s">
        <v>22</v>
      </c>
      <c r="AC5" s="32"/>
      <c r="AD5" s="50">
        <v>1.2</v>
      </c>
      <c r="AE5" s="33"/>
      <c r="AF5" s="7" t="s">
        <v>27</v>
      </c>
      <c r="AG5" s="50">
        <v>0.94799999999999995</v>
      </c>
      <c r="AH5" s="7" t="s">
        <v>36</v>
      </c>
      <c r="AI5" s="22">
        <v>1.62</v>
      </c>
      <c r="AJ5" s="48">
        <f>AG5/AI5^0.5</f>
        <v>0.74481914284983008</v>
      </c>
      <c r="AK5" s="18"/>
      <c r="AL5" s="49"/>
      <c r="AM5" s="49"/>
    </row>
    <row r="6" spans="1:41" ht="21" customHeight="1" x14ac:dyDescent="0.35">
      <c r="A6" s="6"/>
      <c r="B6" s="56"/>
      <c r="C6" s="57"/>
      <c r="D6" s="7" t="s">
        <v>19</v>
      </c>
      <c r="E6" s="57"/>
      <c r="F6" s="58"/>
      <c r="G6" s="7" t="s">
        <v>14</v>
      </c>
      <c r="H6" s="7" t="s">
        <v>14</v>
      </c>
      <c r="I6" s="35" t="s">
        <v>14</v>
      </c>
      <c r="J6" s="7" t="s">
        <v>27</v>
      </c>
      <c r="K6" s="34" t="s">
        <v>28</v>
      </c>
      <c r="L6" s="34" t="s">
        <v>32</v>
      </c>
      <c r="M6" s="34" t="s">
        <v>28</v>
      </c>
      <c r="N6" s="34" t="s">
        <v>15</v>
      </c>
      <c r="O6" s="35" t="s">
        <v>16</v>
      </c>
      <c r="P6" s="7" t="s">
        <v>17</v>
      </c>
      <c r="Q6" s="7" t="s">
        <v>17</v>
      </c>
      <c r="R6" s="35" t="s">
        <v>17</v>
      </c>
      <c r="S6" s="34" t="s">
        <v>18</v>
      </c>
      <c r="T6" s="34" t="s">
        <v>18</v>
      </c>
      <c r="U6" s="33"/>
      <c r="V6" s="38">
        <f>Z6*$W$2*Y6/3.6</f>
        <v>23.261111111111113</v>
      </c>
      <c r="W6" s="37">
        <v>80</v>
      </c>
      <c r="X6" s="37">
        <v>60</v>
      </c>
      <c r="Y6" s="38">
        <f>W6-X6</f>
        <v>20</v>
      </c>
      <c r="Z6" s="20">
        <v>1</v>
      </c>
      <c r="AA6" s="40">
        <f>Z6/60*1000</f>
        <v>16.666666666666668</v>
      </c>
      <c r="AB6" s="40">
        <f t="shared" ref="AB6:AB9" si="0">Z6/3.6</f>
        <v>0.27777777777777779</v>
      </c>
      <c r="AC6" s="33"/>
      <c r="AD6" s="34"/>
      <c r="AE6" s="33"/>
      <c r="AF6" s="7" t="s">
        <v>27</v>
      </c>
      <c r="AG6" s="7">
        <v>1</v>
      </c>
      <c r="AH6" s="7" t="s">
        <v>14</v>
      </c>
      <c r="AI6" s="23">
        <v>100</v>
      </c>
      <c r="AJ6" s="48">
        <f>AG6/(AI6/100)^0.5</f>
        <v>1</v>
      </c>
      <c r="AK6" s="33"/>
      <c r="AL6" s="23">
        <v>100</v>
      </c>
      <c r="AM6" s="7" t="s">
        <v>43</v>
      </c>
      <c r="AN6" s="11"/>
    </row>
    <row r="7" spans="1:41" ht="21" customHeight="1" x14ac:dyDescent="0.35">
      <c r="A7" s="6"/>
      <c r="B7" s="23">
        <v>1</v>
      </c>
      <c r="C7" s="23" t="s">
        <v>20</v>
      </c>
      <c r="D7" s="23">
        <v>20</v>
      </c>
      <c r="E7" s="7">
        <v>3</v>
      </c>
      <c r="F7" s="22">
        <v>3.87</v>
      </c>
      <c r="G7" s="23">
        <v>234</v>
      </c>
      <c r="H7" s="24">
        <v>228</v>
      </c>
      <c r="I7" s="36">
        <f t="shared" ref="I7:I25" si="1">IF(G7&gt;0,G7-H7," ")</f>
        <v>6</v>
      </c>
      <c r="J7" s="22">
        <v>1.2</v>
      </c>
      <c r="K7" s="34">
        <f>IF(D7&gt;0,J7/60*1000," ")</f>
        <v>20</v>
      </c>
      <c r="L7" s="48">
        <f>IF(D7&gt;0,0.1*F7*I7^0.5," ")</f>
        <v>0.94795253045708983</v>
      </c>
      <c r="M7" s="34">
        <f>IF(D7&gt;0,L7/60*1000," ")</f>
        <v>15.799208840951499</v>
      </c>
      <c r="N7" s="34">
        <f>IF(D7&gt;0,L7/3.6," ")</f>
        <v>0.26332014734919162</v>
      </c>
      <c r="O7" s="36">
        <f t="shared" ref="O7:O8" si="2">IF(D7&gt;0,(L7*100/J7)-100," ")</f>
        <v>-21.003955795242504</v>
      </c>
      <c r="P7" s="23">
        <v>40</v>
      </c>
      <c r="Q7" s="23">
        <v>30</v>
      </c>
      <c r="R7" s="36">
        <f t="shared" ref="R7:R25" si="3">IF(D7&gt;0,P7-Q7," ")</f>
        <v>10</v>
      </c>
      <c r="S7" s="36">
        <f>IF(D7&gt;0,J7*$S$3*R7/3.6," ")</f>
        <v>13.956666666666667</v>
      </c>
      <c r="T7" s="36">
        <f>IF(D7&gt;0,L7*$S$3*R7/3.6," ")</f>
        <v>11.025214569510654</v>
      </c>
      <c r="U7" s="33"/>
      <c r="V7" s="37">
        <v>10</v>
      </c>
      <c r="W7" s="37">
        <v>80</v>
      </c>
      <c r="X7" s="37">
        <v>60</v>
      </c>
      <c r="Y7" s="38">
        <f>W7-X7</f>
        <v>20</v>
      </c>
      <c r="Z7" s="40">
        <f>V7/Y7/$W$2*3.6</f>
        <v>0.42990207786004297</v>
      </c>
      <c r="AA7" s="40">
        <f>Z7/60*1000</f>
        <v>7.165034631000716</v>
      </c>
      <c r="AB7" s="40">
        <f t="shared" si="0"/>
        <v>0.11941724385001193</v>
      </c>
      <c r="AC7" s="33"/>
      <c r="AD7" s="34">
        <f>$AD$5/3.6</f>
        <v>0.33333333333333331</v>
      </c>
      <c r="AE7" s="33"/>
      <c r="AF7" s="7" t="s">
        <v>15</v>
      </c>
      <c r="AG7" s="22">
        <v>0.28000000000000003</v>
      </c>
      <c r="AH7" s="7" t="s">
        <v>14</v>
      </c>
      <c r="AI7" s="23">
        <v>100</v>
      </c>
      <c r="AJ7" s="48">
        <f>36*AG7/AI7^0.5</f>
        <v>1.0080000000000002</v>
      </c>
      <c r="AK7" s="33"/>
      <c r="AL7" s="7">
        <v>9</v>
      </c>
      <c r="AM7" s="7" t="s">
        <v>18</v>
      </c>
      <c r="AN7" s="11"/>
    </row>
    <row r="8" spans="1:41" ht="21" customHeight="1" x14ac:dyDescent="0.35">
      <c r="A8" s="6"/>
      <c r="B8" s="23">
        <v>2</v>
      </c>
      <c r="C8" s="23" t="s">
        <v>44</v>
      </c>
      <c r="D8" s="23">
        <v>10</v>
      </c>
      <c r="E8" s="7"/>
      <c r="F8" s="22">
        <v>0.745</v>
      </c>
      <c r="G8" s="23">
        <v>235</v>
      </c>
      <c r="H8" s="24">
        <v>74</v>
      </c>
      <c r="I8" s="36">
        <f t="shared" si="1"/>
        <v>161</v>
      </c>
      <c r="J8" s="22">
        <v>1.2</v>
      </c>
      <c r="K8" s="34">
        <f t="shared" ref="K8:K25" si="4">IF(D8&gt;0,J8/60*1000," ")</f>
        <v>20</v>
      </c>
      <c r="L8" s="34">
        <f t="shared" ref="L8:L25" si="5">IF(D8&gt;0,0.1*F8*I8^0.5," ")</f>
        <v>0.9452990267634892</v>
      </c>
      <c r="M8" s="34">
        <f t="shared" ref="M8:M25" si="6">IF(D8&gt;0,L8/60*1000," ")</f>
        <v>15.754983779391486</v>
      </c>
      <c r="N8" s="34">
        <f t="shared" ref="N8:N25" si="7">IF(D8&gt;0,L8/3.6," ")</f>
        <v>0.26258306298985812</v>
      </c>
      <c r="O8" s="36">
        <f t="shared" si="2"/>
        <v>-21.225081103042555</v>
      </c>
      <c r="P8" s="23">
        <v>40</v>
      </c>
      <c r="Q8" s="23">
        <v>30</v>
      </c>
      <c r="R8" s="36">
        <f t="shared" si="3"/>
        <v>10</v>
      </c>
      <c r="S8" s="36">
        <f t="shared" ref="S8:S25" si="8">IF(D8&gt;0,J8*$S$3*R8/3.6," ")</f>
        <v>13.956666666666667</v>
      </c>
      <c r="T8" s="36">
        <f t="shared" ref="T8:T25" si="9">IF(D8&gt;0,L8*$S$3*R8/3.6," ")</f>
        <v>10.994352847385361</v>
      </c>
      <c r="U8" s="33"/>
      <c r="V8" s="37">
        <v>10</v>
      </c>
      <c r="W8" s="38">
        <f>X8+V8*3.6/Z8/$W$2</f>
        <v>79.541003539092856</v>
      </c>
      <c r="X8" s="37">
        <v>60</v>
      </c>
      <c r="Y8" s="38">
        <f>W8-X8</f>
        <v>19.541003539092856</v>
      </c>
      <c r="Z8" s="20">
        <v>0.44</v>
      </c>
      <c r="AA8" s="40">
        <f>Z8/60*1000</f>
        <v>7.333333333333333</v>
      </c>
      <c r="AB8" s="40">
        <f t="shared" si="0"/>
        <v>0.12222222222222222</v>
      </c>
      <c r="AC8" s="33"/>
      <c r="AD8" s="36">
        <f>$AD$5*1000</f>
        <v>1200</v>
      </c>
      <c r="AE8" s="33"/>
      <c r="AF8" s="7" t="s">
        <v>39</v>
      </c>
      <c r="AG8" s="23">
        <v>1000</v>
      </c>
      <c r="AH8" s="7" t="s">
        <v>14</v>
      </c>
      <c r="AI8" s="23">
        <v>100</v>
      </c>
      <c r="AJ8" s="48">
        <f>AG8/1000/(AI8/100)^0.5</f>
        <v>1</v>
      </c>
      <c r="AK8" s="33"/>
      <c r="AL8" s="23">
        <v>20</v>
      </c>
      <c r="AM8" s="16" t="s">
        <v>41</v>
      </c>
      <c r="AN8" s="11"/>
    </row>
    <row r="9" spans="1:41" ht="21" customHeight="1" x14ac:dyDescent="0.35">
      <c r="A9" s="6"/>
      <c r="B9" s="23">
        <v>3</v>
      </c>
      <c r="C9" s="23" t="s">
        <v>20</v>
      </c>
      <c r="D9" s="23"/>
      <c r="E9" s="7"/>
      <c r="F9" s="22"/>
      <c r="G9" s="23"/>
      <c r="H9" s="24"/>
      <c r="I9" s="36" t="str">
        <f t="shared" si="1"/>
        <v xml:space="preserve"> </v>
      </c>
      <c r="J9" s="22">
        <v>1.2</v>
      </c>
      <c r="K9" s="34" t="str">
        <f t="shared" si="4"/>
        <v xml:space="preserve"> </v>
      </c>
      <c r="L9" s="34" t="str">
        <f t="shared" si="5"/>
        <v xml:space="preserve"> </v>
      </c>
      <c r="M9" s="34" t="str">
        <f t="shared" si="6"/>
        <v xml:space="preserve"> </v>
      </c>
      <c r="N9" s="34" t="str">
        <f t="shared" si="7"/>
        <v xml:space="preserve"> </v>
      </c>
      <c r="O9" s="36" t="str">
        <f>IF(D9&gt;0,(L9*100/J9)-100," ")</f>
        <v xml:space="preserve"> </v>
      </c>
      <c r="P9" s="23">
        <v>40</v>
      </c>
      <c r="Q9" s="23">
        <v>35</v>
      </c>
      <c r="R9" s="36" t="str">
        <f>IF(D9&gt;0,P9-Q9," ")</f>
        <v xml:space="preserve"> </v>
      </c>
      <c r="S9" s="36" t="str">
        <f t="shared" si="8"/>
        <v xml:space="preserve"> </v>
      </c>
      <c r="T9" s="36" t="str">
        <f t="shared" si="9"/>
        <v xml:space="preserve"> </v>
      </c>
      <c r="U9" s="33"/>
      <c r="V9" s="37">
        <v>10</v>
      </c>
      <c r="W9" s="37">
        <v>80</v>
      </c>
      <c r="X9" s="38">
        <f>W9-V9*3.6/Z9/$W$2</f>
        <v>60.458996460907144</v>
      </c>
      <c r="Y9" s="38">
        <f>W9-X9</f>
        <v>19.541003539092856</v>
      </c>
      <c r="Z9" s="20">
        <v>0.44</v>
      </c>
      <c r="AA9" s="40">
        <f>Z9/60*1000</f>
        <v>7.333333333333333</v>
      </c>
      <c r="AB9" s="40">
        <f t="shared" si="0"/>
        <v>0.12222222222222222</v>
      </c>
      <c r="AC9" s="33"/>
      <c r="AD9" s="34">
        <f>$AD$5/60*1000</f>
        <v>20</v>
      </c>
      <c r="AE9" s="33"/>
      <c r="AF9" s="7" t="s">
        <v>28</v>
      </c>
      <c r="AG9" s="22">
        <v>20</v>
      </c>
      <c r="AH9" s="7" t="s">
        <v>14</v>
      </c>
      <c r="AI9" s="23">
        <v>50</v>
      </c>
      <c r="AJ9" s="48">
        <f>AG9/16.67/(AI9/100)^0.5</f>
        <v>1.6967169314614214</v>
      </c>
      <c r="AK9" s="33"/>
      <c r="AL9" s="36">
        <f>AL6*AL8*W2/3.6/AL7</f>
        <v>258.45679012345676</v>
      </c>
      <c r="AM9" s="7" t="s">
        <v>42</v>
      </c>
      <c r="AN9" s="11"/>
    </row>
    <row r="10" spans="1:41" ht="21" customHeight="1" x14ac:dyDescent="0.35">
      <c r="A10" s="6"/>
      <c r="B10" s="23">
        <v>4</v>
      </c>
      <c r="C10" s="23"/>
      <c r="D10" s="23"/>
      <c r="E10" s="7"/>
      <c r="F10" s="22"/>
      <c r="G10" s="23"/>
      <c r="H10" s="24"/>
      <c r="I10" s="36" t="str">
        <f t="shared" si="1"/>
        <v xml:space="preserve"> </v>
      </c>
      <c r="J10" s="22"/>
      <c r="K10" s="34" t="str">
        <f t="shared" si="4"/>
        <v xml:space="preserve"> </v>
      </c>
      <c r="L10" s="34" t="str">
        <f t="shared" si="5"/>
        <v xml:space="preserve"> </v>
      </c>
      <c r="M10" s="34" t="str">
        <f t="shared" si="6"/>
        <v xml:space="preserve"> </v>
      </c>
      <c r="N10" s="34" t="str">
        <f t="shared" si="7"/>
        <v xml:space="preserve"> </v>
      </c>
      <c r="O10" s="36" t="str">
        <f t="shared" ref="O10:O25" si="10">IF(D10&gt;0,(L10*100/J10)-100," ")</f>
        <v xml:space="preserve"> </v>
      </c>
      <c r="P10" s="23"/>
      <c r="Q10" s="23"/>
      <c r="R10" s="36" t="str">
        <f t="shared" ref="R10:R23" si="11">IF(D10&gt;0,P10-Q10," ")</f>
        <v xml:space="preserve"> </v>
      </c>
      <c r="S10" s="36" t="str">
        <f t="shared" si="8"/>
        <v xml:space="preserve"> </v>
      </c>
      <c r="T10" s="36" t="str">
        <f t="shared" si="9"/>
        <v xml:space="preserve"> </v>
      </c>
      <c r="U10" s="33"/>
      <c r="V10" s="28"/>
      <c r="W10" s="28"/>
      <c r="X10" s="28"/>
      <c r="Y10" s="28"/>
      <c r="Z10" s="30"/>
      <c r="AA10" s="30"/>
      <c r="AB10" s="30"/>
      <c r="AC10" s="11"/>
      <c r="AD10" s="28"/>
      <c r="AF10" s="28"/>
      <c r="AG10" s="28"/>
      <c r="AH10" s="28"/>
      <c r="AI10" s="28"/>
      <c r="AJ10" s="28"/>
      <c r="AL10" s="28"/>
      <c r="AM10" s="28"/>
    </row>
    <row r="11" spans="1:41" ht="21" customHeight="1" x14ac:dyDescent="0.35">
      <c r="A11" s="6"/>
      <c r="B11" s="23">
        <v>5</v>
      </c>
      <c r="C11" s="23"/>
      <c r="D11" s="23"/>
      <c r="E11" s="7"/>
      <c r="F11" s="22"/>
      <c r="G11" s="23"/>
      <c r="H11" s="24"/>
      <c r="I11" s="36" t="str">
        <f t="shared" si="1"/>
        <v xml:space="preserve"> </v>
      </c>
      <c r="J11" s="22"/>
      <c r="K11" s="34" t="str">
        <f t="shared" si="4"/>
        <v xml:space="preserve"> </v>
      </c>
      <c r="L11" s="34" t="str">
        <f t="shared" si="5"/>
        <v xml:space="preserve"> </v>
      </c>
      <c r="M11" s="34" t="str">
        <f t="shared" si="6"/>
        <v xml:space="preserve"> </v>
      </c>
      <c r="N11" s="34" t="str">
        <f t="shared" si="7"/>
        <v xml:space="preserve"> </v>
      </c>
      <c r="O11" s="36" t="str">
        <f t="shared" si="10"/>
        <v xml:space="preserve"> </v>
      </c>
      <c r="P11" s="23"/>
      <c r="Q11" s="23"/>
      <c r="R11" s="36" t="str">
        <f t="shared" si="11"/>
        <v xml:space="preserve"> </v>
      </c>
      <c r="S11" s="36" t="str">
        <f t="shared" si="8"/>
        <v xml:space="preserve"> </v>
      </c>
      <c r="T11" s="36" t="str">
        <f t="shared" si="9"/>
        <v xml:space="preserve"> </v>
      </c>
      <c r="U11" s="33"/>
      <c r="V11" s="28"/>
      <c r="W11" s="28"/>
      <c r="X11" s="28"/>
      <c r="Y11" s="28"/>
      <c r="Z11" s="30"/>
      <c r="AA11" s="41"/>
      <c r="AB11" s="30"/>
      <c r="AC11" s="11"/>
      <c r="AF11" s="51" t="s">
        <v>27</v>
      </c>
      <c r="AG11" s="52" t="s">
        <v>28</v>
      </c>
      <c r="AH11" s="53" t="s">
        <v>45</v>
      </c>
      <c r="AI11" s="11"/>
    </row>
    <row r="12" spans="1:41" ht="21" customHeight="1" x14ac:dyDescent="0.35">
      <c r="A12" s="6"/>
      <c r="B12" s="23">
        <v>6</v>
      </c>
      <c r="C12" s="23"/>
      <c r="D12" s="23"/>
      <c r="E12" s="7"/>
      <c r="F12" s="22"/>
      <c r="G12" s="23"/>
      <c r="H12" s="24"/>
      <c r="I12" s="36" t="str">
        <f t="shared" si="1"/>
        <v xml:space="preserve"> </v>
      </c>
      <c r="J12" s="22"/>
      <c r="K12" s="34" t="str">
        <f t="shared" si="4"/>
        <v xml:space="preserve"> </v>
      </c>
      <c r="L12" s="34" t="str">
        <f t="shared" si="5"/>
        <v xml:space="preserve"> </v>
      </c>
      <c r="M12" s="34" t="str">
        <f t="shared" si="6"/>
        <v xml:space="preserve"> </v>
      </c>
      <c r="N12" s="34" t="str">
        <f t="shared" si="7"/>
        <v xml:space="preserve"> </v>
      </c>
      <c r="O12" s="36" t="str">
        <f t="shared" si="10"/>
        <v xml:space="preserve"> </v>
      </c>
      <c r="P12" s="23"/>
      <c r="Q12" s="23"/>
      <c r="R12" s="36" t="str">
        <f t="shared" si="11"/>
        <v xml:space="preserve"> </v>
      </c>
      <c r="S12" s="36" t="str">
        <f t="shared" si="8"/>
        <v xml:space="preserve"> </v>
      </c>
      <c r="T12" s="36" t="str">
        <f t="shared" si="9"/>
        <v xml:space="preserve"> </v>
      </c>
      <c r="U12" s="33"/>
      <c r="AC12" s="11"/>
      <c r="AF12" s="6">
        <v>0.30000000000000099</v>
      </c>
      <c r="AG12" s="53">
        <f t="shared" ref="AG12:AG21" si="12">AF12/60*1000</f>
        <v>5.0000000000000169</v>
      </c>
      <c r="AH12" s="53">
        <f t="shared" ref="AH12:AH19" si="13">(AF12/$AJ$5)^2</f>
        <v>0.16223361640762807</v>
      </c>
      <c r="AI12" s="54"/>
      <c r="AJ12" s="2"/>
      <c r="AK12" s="2"/>
      <c r="AL12" s="2"/>
      <c r="AM12" s="2"/>
      <c r="AN12" s="2"/>
    </row>
    <row r="13" spans="1:41" ht="21" customHeight="1" x14ac:dyDescent="0.5">
      <c r="A13" s="6"/>
      <c r="B13" s="23">
        <v>7</v>
      </c>
      <c r="C13" s="23"/>
      <c r="D13" s="23"/>
      <c r="E13" s="7"/>
      <c r="F13" s="22"/>
      <c r="G13" s="23"/>
      <c r="H13" s="24"/>
      <c r="I13" s="36" t="str">
        <f t="shared" si="1"/>
        <v xml:space="preserve"> </v>
      </c>
      <c r="J13" s="22"/>
      <c r="K13" s="34" t="str">
        <f t="shared" si="4"/>
        <v xml:space="preserve"> </v>
      </c>
      <c r="L13" s="34" t="str">
        <f t="shared" si="5"/>
        <v xml:space="preserve"> </v>
      </c>
      <c r="M13" s="34" t="str">
        <f t="shared" si="6"/>
        <v xml:space="preserve"> </v>
      </c>
      <c r="N13" s="34" t="str">
        <f t="shared" si="7"/>
        <v xml:space="preserve"> </v>
      </c>
      <c r="O13" s="36" t="str">
        <f t="shared" si="10"/>
        <v xml:space="preserve"> </v>
      </c>
      <c r="P13" s="23"/>
      <c r="Q13" s="23"/>
      <c r="R13" s="36" t="str">
        <f t="shared" si="11"/>
        <v xml:space="preserve"> </v>
      </c>
      <c r="S13" s="36" t="str">
        <f t="shared" si="8"/>
        <v xml:space="preserve"> </v>
      </c>
      <c r="T13" s="36" t="str">
        <f t="shared" si="9"/>
        <v xml:space="preserve"> </v>
      </c>
      <c r="U13" s="33"/>
      <c r="V13" s="2"/>
      <c r="W13" s="2"/>
      <c r="X13" s="3"/>
      <c r="Y13" s="2"/>
      <c r="Z13" s="46"/>
      <c r="AA13" s="4"/>
      <c r="AB13" s="46"/>
      <c r="AC13" s="11"/>
      <c r="AF13" s="6">
        <v>0.40000000000000102</v>
      </c>
      <c r="AG13" s="53">
        <f t="shared" si="12"/>
        <v>6.6666666666666838</v>
      </c>
      <c r="AH13" s="53">
        <f t="shared" si="13"/>
        <v>0.28841531805800502</v>
      </c>
      <c r="AI13" s="11"/>
    </row>
    <row r="14" spans="1:41" ht="21" customHeight="1" x14ac:dyDescent="0.35">
      <c r="A14" s="6"/>
      <c r="B14" s="23">
        <v>8</v>
      </c>
      <c r="C14" s="23"/>
      <c r="D14" s="23"/>
      <c r="E14" s="7"/>
      <c r="F14" s="22"/>
      <c r="G14" s="23"/>
      <c r="H14" s="24"/>
      <c r="I14" s="36" t="str">
        <f t="shared" si="1"/>
        <v xml:space="preserve"> </v>
      </c>
      <c r="J14" s="22"/>
      <c r="K14" s="34" t="str">
        <f t="shared" si="4"/>
        <v xml:space="preserve"> </v>
      </c>
      <c r="L14" s="34" t="str">
        <f t="shared" si="5"/>
        <v xml:space="preserve"> </v>
      </c>
      <c r="M14" s="34" t="str">
        <f t="shared" si="6"/>
        <v xml:space="preserve"> </v>
      </c>
      <c r="N14" s="34" t="str">
        <f t="shared" si="7"/>
        <v xml:space="preserve"> </v>
      </c>
      <c r="O14" s="36" t="str">
        <f t="shared" si="10"/>
        <v xml:space="preserve"> </v>
      </c>
      <c r="P14" s="23"/>
      <c r="Q14" s="23"/>
      <c r="R14" s="36" t="str">
        <f t="shared" si="11"/>
        <v xml:space="preserve"> </v>
      </c>
      <c r="S14" s="36" t="str">
        <f t="shared" si="8"/>
        <v xml:space="preserve"> </v>
      </c>
      <c r="T14" s="36" t="str">
        <f t="shared" si="9"/>
        <v xml:space="preserve"> </v>
      </c>
      <c r="U14" s="33"/>
      <c r="AC14" s="11"/>
      <c r="AF14" s="6">
        <v>0.500000000000001</v>
      </c>
      <c r="AG14" s="53">
        <f t="shared" si="12"/>
        <v>8.3333333333333499</v>
      </c>
      <c r="AH14" s="53">
        <f t="shared" si="13"/>
        <v>0.45064893446563231</v>
      </c>
      <c r="AI14" s="11"/>
      <c r="AO14" s="11"/>
    </row>
    <row r="15" spans="1:41" ht="21" customHeight="1" x14ac:dyDescent="0.35">
      <c r="A15" s="6"/>
      <c r="B15" s="23">
        <v>9</v>
      </c>
      <c r="C15" s="23"/>
      <c r="D15" s="23"/>
      <c r="E15" s="7"/>
      <c r="F15" s="22"/>
      <c r="G15" s="23"/>
      <c r="H15" s="24"/>
      <c r="I15" s="36" t="str">
        <f t="shared" si="1"/>
        <v xml:space="preserve"> </v>
      </c>
      <c r="J15" s="22"/>
      <c r="K15" s="34" t="str">
        <f t="shared" si="4"/>
        <v xml:space="preserve"> </v>
      </c>
      <c r="L15" s="34" t="str">
        <f t="shared" si="5"/>
        <v xml:space="preserve"> </v>
      </c>
      <c r="M15" s="34" t="str">
        <f t="shared" si="6"/>
        <v xml:space="preserve"> </v>
      </c>
      <c r="N15" s="34" t="str">
        <f t="shared" si="7"/>
        <v xml:space="preserve"> </v>
      </c>
      <c r="O15" s="36" t="str">
        <f t="shared" si="10"/>
        <v xml:space="preserve"> </v>
      </c>
      <c r="P15" s="23"/>
      <c r="Q15" s="23"/>
      <c r="R15" s="36" t="str">
        <f t="shared" si="11"/>
        <v xml:space="preserve"> </v>
      </c>
      <c r="S15" s="36" t="str">
        <f t="shared" si="8"/>
        <v xml:space="preserve"> </v>
      </c>
      <c r="T15" s="36" t="str">
        <f t="shared" si="9"/>
        <v xml:space="preserve"> </v>
      </c>
      <c r="U15" s="33"/>
      <c r="AC15" s="11"/>
      <c r="AF15" s="6">
        <v>0.60000000000000098</v>
      </c>
      <c r="AG15" s="53">
        <f t="shared" si="12"/>
        <v>10.000000000000016</v>
      </c>
      <c r="AH15" s="53">
        <f t="shared" si="13"/>
        <v>0.64893446563051005</v>
      </c>
      <c r="AI15" s="11"/>
      <c r="AO15" s="11"/>
    </row>
    <row r="16" spans="1:41" ht="21" customHeight="1" x14ac:dyDescent="0.35">
      <c r="A16" s="6"/>
      <c r="B16" s="23">
        <v>10</v>
      </c>
      <c r="C16" s="23"/>
      <c r="D16" s="23"/>
      <c r="E16" s="7"/>
      <c r="F16" s="22"/>
      <c r="G16" s="23"/>
      <c r="H16" s="24"/>
      <c r="I16" s="36" t="str">
        <f t="shared" si="1"/>
        <v xml:space="preserve"> </v>
      </c>
      <c r="J16" s="22"/>
      <c r="K16" s="34" t="str">
        <f t="shared" si="4"/>
        <v xml:space="preserve"> </v>
      </c>
      <c r="L16" s="34" t="str">
        <f t="shared" si="5"/>
        <v xml:space="preserve"> </v>
      </c>
      <c r="M16" s="34" t="str">
        <f t="shared" si="6"/>
        <v xml:space="preserve"> </v>
      </c>
      <c r="N16" s="34" t="str">
        <f t="shared" si="7"/>
        <v xml:space="preserve"> </v>
      </c>
      <c r="O16" s="36" t="str">
        <f t="shared" si="10"/>
        <v xml:space="preserve"> </v>
      </c>
      <c r="P16" s="23"/>
      <c r="Q16" s="23"/>
      <c r="R16" s="36" t="str">
        <f t="shared" si="11"/>
        <v xml:space="preserve"> </v>
      </c>
      <c r="S16" s="36" t="str">
        <f t="shared" si="8"/>
        <v xml:space="preserve"> </v>
      </c>
      <c r="T16" s="36" t="str">
        <f t="shared" si="9"/>
        <v xml:space="preserve"> </v>
      </c>
      <c r="U16" s="33"/>
      <c r="AC16" s="11"/>
      <c r="AF16" s="6">
        <v>0.70000000000000095</v>
      </c>
      <c r="AG16" s="53">
        <f t="shared" si="12"/>
        <v>11.666666666666682</v>
      </c>
      <c r="AH16" s="53">
        <f t="shared" si="13"/>
        <v>0.88327191155263807</v>
      </c>
      <c r="AI16" s="11"/>
      <c r="AO16" s="11"/>
    </row>
    <row r="17" spans="1:41" ht="21" customHeight="1" x14ac:dyDescent="0.35">
      <c r="A17" s="6"/>
      <c r="B17" s="23">
        <v>11</v>
      </c>
      <c r="C17" s="23"/>
      <c r="D17" s="23"/>
      <c r="E17" s="7"/>
      <c r="F17" s="22"/>
      <c r="G17" s="23"/>
      <c r="H17" s="24"/>
      <c r="I17" s="36" t="str">
        <f t="shared" si="1"/>
        <v xml:space="preserve"> </v>
      </c>
      <c r="J17" s="22"/>
      <c r="K17" s="34" t="str">
        <f t="shared" si="4"/>
        <v xml:space="preserve"> </v>
      </c>
      <c r="L17" s="34" t="str">
        <f t="shared" si="5"/>
        <v xml:space="preserve"> </v>
      </c>
      <c r="M17" s="34" t="str">
        <f t="shared" si="6"/>
        <v xml:space="preserve"> </v>
      </c>
      <c r="N17" s="34" t="str">
        <f t="shared" si="7"/>
        <v xml:space="preserve"> </v>
      </c>
      <c r="O17" s="36" t="str">
        <f t="shared" si="10"/>
        <v xml:space="preserve"> </v>
      </c>
      <c r="P17" s="23"/>
      <c r="Q17" s="23"/>
      <c r="R17" s="36" t="str">
        <f t="shared" si="11"/>
        <v xml:space="preserve"> </v>
      </c>
      <c r="S17" s="36" t="str">
        <f t="shared" si="8"/>
        <v xml:space="preserve"> </v>
      </c>
      <c r="T17" s="36" t="str">
        <f t="shared" si="9"/>
        <v xml:space="preserve"> </v>
      </c>
      <c r="U17" s="33"/>
      <c r="AC17" s="11"/>
      <c r="AF17" s="6">
        <v>0.8</v>
      </c>
      <c r="AG17" s="53">
        <f t="shared" si="12"/>
        <v>13.333333333333334</v>
      </c>
      <c r="AH17" s="53">
        <f t="shared" si="13"/>
        <v>1.1536612722320143</v>
      </c>
      <c r="AI17" s="11"/>
      <c r="AO17" s="11"/>
    </row>
    <row r="18" spans="1:41" ht="21" customHeight="1" x14ac:dyDescent="0.35">
      <c r="A18" s="6"/>
      <c r="B18" s="23">
        <v>12</v>
      </c>
      <c r="C18" s="23"/>
      <c r="D18" s="23"/>
      <c r="E18" s="7"/>
      <c r="F18" s="22"/>
      <c r="G18" s="23"/>
      <c r="H18" s="24"/>
      <c r="I18" s="36" t="str">
        <f t="shared" si="1"/>
        <v xml:space="preserve"> </v>
      </c>
      <c r="J18" s="22"/>
      <c r="K18" s="34" t="str">
        <f t="shared" si="4"/>
        <v xml:space="preserve"> </v>
      </c>
      <c r="L18" s="34" t="str">
        <f t="shared" si="5"/>
        <v xml:space="preserve"> </v>
      </c>
      <c r="M18" s="34" t="str">
        <f t="shared" si="6"/>
        <v xml:space="preserve"> </v>
      </c>
      <c r="N18" s="34" t="str">
        <f t="shared" si="7"/>
        <v xml:space="preserve"> </v>
      </c>
      <c r="O18" s="36" t="str">
        <f t="shared" si="10"/>
        <v xml:space="preserve"> </v>
      </c>
      <c r="P18" s="23"/>
      <c r="Q18" s="23"/>
      <c r="R18" s="36" t="str">
        <f t="shared" si="11"/>
        <v xml:space="preserve"> </v>
      </c>
      <c r="S18" s="36" t="str">
        <f t="shared" si="8"/>
        <v xml:space="preserve"> </v>
      </c>
      <c r="T18" s="36" t="str">
        <f t="shared" si="9"/>
        <v xml:space="preserve"> </v>
      </c>
      <c r="U18" s="33"/>
      <c r="AC18" s="11"/>
      <c r="AF18" s="6">
        <v>0.9</v>
      </c>
      <c r="AG18" s="53">
        <f t="shared" si="12"/>
        <v>15.000000000000002</v>
      </c>
      <c r="AH18" s="53">
        <f t="shared" si="13"/>
        <v>1.4601025476686427</v>
      </c>
      <c r="AI18" s="11"/>
      <c r="AO18" s="11"/>
    </row>
    <row r="19" spans="1:41" ht="21" customHeight="1" x14ac:dyDescent="0.35">
      <c r="A19" s="6"/>
      <c r="B19" s="23">
        <v>13</v>
      </c>
      <c r="C19" s="23"/>
      <c r="D19" s="23"/>
      <c r="E19" s="7"/>
      <c r="F19" s="22"/>
      <c r="G19" s="23"/>
      <c r="H19" s="24"/>
      <c r="I19" s="36" t="str">
        <f t="shared" si="1"/>
        <v xml:space="preserve"> </v>
      </c>
      <c r="J19" s="22"/>
      <c r="K19" s="34" t="str">
        <f t="shared" si="4"/>
        <v xml:space="preserve"> </v>
      </c>
      <c r="L19" s="34" t="str">
        <f t="shared" si="5"/>
        <v xml:space="preserve"> </v>
      </c>
      <c r="M19" s="34" t="str">
        <f t="shared" si="6"/>
        <v xml:space="preserve"> </v>
      </c>
      <c r="N19" s="34" t="str">
        <f t="shared" si="7"/>
        <v xml:space="preserve"> </v>
      </c>
      <c r="O19" s="36" t="str">
        <f t="shared" si="10"/>
        <v xml:space="preserve"> </v>
      </c>
      <c r="P19" s="23"/>
      <c r="Q19" s="23"/>
      <c r="R19" s="36" t="str">
        <f t="shared" si="11"/>
        <v xml:space="preserve"> </v>
      </c>
      <c r="S19" s="36" t="str">
        <f t="shared" si="8"/>
        <v xml:space="preserve"> </v>
      </c>
      <c r="T19" s="36" t="str">
        <f t="shared" si="9"/>
        <v xml:space="preserve"> </v>
      </c>
      <c r="U19" s="33"/>
      <c r="AC19" s="11"/>
      <c r="AF19" s="6">
        <v>1</v>
      </c>
      <c r="AG19" s="53">
        <f t="shared" si="12"/>
        <v>16.666666666666668</v>
      </c>
      <c r="AH19" s="53">
        <f t="shared" si="13"/>
        <v>1.8025957378625221</v>
      </c>
      <c r="AI19" s="55"/>
      <c r="AJ19" s="28"/>
      <c r="AK19" s="28"/>
      <c r="AL19" s="28"/>
      <c r="AM19" s="28"/>
      <c r="AN19" s="28"/>
      <c r="AO19" s="11"/>
    </row>
    <row r="20" spans="1:41" ht="21" customHeight="1" x14ac:dyDescent="0.5">
      <c r="A20" s="6"/>
      <c r="B20" s="23">
        <v>14</v>
      </c>
      <c r="C20" s="23"/>
      <c r="D20" s="23"/>
      <c r="E20" s="7"/>
      <c r="F20" s="22"/>
      <c r="G20" s="23"/>
      <c r="H20" s="24"/>
      <c r="I20" s="36" t="str">
        <f t="shared" si="1"/>
        <v xml:space="preserve"> </v>
      </c>
      <c r="J20" s="22"/>
      <c r="K20" s="34" t="str">
        <f t="shared" si="4"/>
        <v xml:space="preserve"> </v>
      </c>
      <c r="L20" s="34" t="str">
        <f t="shared" si="5"/>
        <v xml:space="preserve"> </v>
      </c>
      <c r="M20" s="34" t="str">
        <f t="shared" si="6"/>
        <v xml:space="preserve"> </v>
      </c>
      <c r="N20" s="34" t="str">
        <f t="shared" si="7"/>
        <v xml:space="preserve"> </v>
      </c>
      <c r="O20" s="36" t="str">
        <f t="shared" si="10"/>
        <v xml:space="preserve"> </v>
      </c>
      <c r="P20" s="23"/>
      <c r="Q20" s="23"/>
      <c r="R20" s="36" t="str">
        <f t="shared" si="11"/>
        <v xml:space="preserve"> </v>
      </c>
      <c r="S20" s="36" t="str">
        <f t="shared" si="8"/>
        <v xml:space="preserve"> </v>
      </c>
      <c r="T20" s="36" t="str">
        <f t="shared" si="9"/>
        <v xml:space="preserve"> </v>
      </c>
      <c r="U20" s="33"/>
      <c r="V20" s="28"/>
      <c r="W20" s="28"/>
      <c r="X20" s="29"/>
      <c r="Y20" s="28"/>
      <c r="Z20" s="47"/>
      <c r="AA20" s="30"/>
      <c r="AB20" s="47"/>
      <c r="AC20" s="11"/>
      <c r="AF20" s="6">
        <v>1.1000000000000001</v>
      </c>
      <c r="AG20" s="53">
        <f t="shared" si="12"/>
        <v>18.333333333333332</v>
      </c>
      <c r="AH20" s="53">
        <f>(AF20/$AJ$5)^2</f>
        <v>2.1811408428136518</v>
      </c>
      <c r="AI20" s="11"/>
    </row>
    <row r="21" spans="1:41" ht="21" customHeight="1" x14ac:dyDescent="0.5">
      <c r="A21" s="6"/>
      <c r="B21" s="23">
        <v>15</v>
      </c>
      <c r="C21" s="23"/>
      <c r="D21" s="23"/>
      <c r="E21" s="7"/>
      <c r="F21" s="22"/>
      <c r="G21" s="23"/>
      <c r="H21" s="24"/>
      <c r="I21" s="36" t="str">
        <f t="shared" si="1"/>
        <v xml:space="preserve"> </v>
      </c>
      <c r="J21" s="22"/>
      <c r="K21" s="34" t="str">
        <f t="shared" si="4"/>
        <v xml:space="preserve"> </v>
      </c>
      <c r="L21" s="34" t="str">
        <f t="shared" si="5"/>
        <v xml:space="preserve"> </v>
      </c>
      <c r="M21" s="34" t="str">
        <f t="shared" si="6"/>
        <v xml:space="preserve"> </v>
      </c>
      <c r="N21" s="34" t="str">
        <f t="shared" si="7"/>
        <v xml:space="preserve"> </v>
      </c>
      <c r="O21" s="36" t="str">
        <f t="shared" si="10"/>
        <v xml:space="preserve"> </v>
      </c>
      <c r="P21" s="23"/>
      <c r="Q21" s="23"/>
      <c r="R21" s="36" t="str">
        <f t="shared" si="11"/>
        <v xml:space="preserve"> </v>
      </c>
      <c r="S21" s="36" t="str">
        <f t="shared" si="8"/>
        <v xml:space="preserve"> </v>
      </c>
      <c r="T21" s="36" t="str">
        <f t="shared" si="9"/>
        <v xml:space="preserve"> </v>
      </c>
      <c r="U21" s="33"/>
      <c r="X21" s="5"/>
      <c r="Z21" s="42"/>
      <c r="AB21" s="42"/>
      <c r="AC21" s="11"/>
      <c r="AF21" s="6">
        <v>1.2</v>
      </c>
      <c r="AG21" s="53">
        <f t="shared" si="12"/>
        <v>20</v>
      </c>
      <c r="AH21" s="53">
        <f>(AF21/$AJ$5)^2</f>
        <v>2.5957378625220318</v>
      </c>
      <c r="AI21" s="11"/>
    </row>
    <row r="22" spans="1:41" ht="21" customHeight="1" x14ac:dyDescent="0.5">
      <c r="A22" s="6"/>
      <c r="B22" s="23">
        <v>16</v>
      </c>
      <c r="C22" s="23"/>
      <c r="D22" s="23"/>
      <c r="E22" s="7"/>
      <c r="F22" s="22"/>
      <c r="G22" s="23"/>
      <c r="H22" s="24"/>
      <c r="I22" s="36" t="str">
        <f t="shared" si="1"/>
        <v xml:space="preserve"> </v>
      </c>
      <c r="J22" s="22"/>
      <c r="K22" s="34" t="str">
        <f t="shared" si="4"/>
        <v xml:space="preserve"> </v>
      </c>
      <c r="L22" s="34" t="str">
        <f t="shared" si="5"/>
        <v xml:space="preserve"> </v>
      </c>
      <c r="M22" s="34" t="str">
        <f t="shared" si="6"/>
        <v xml:space="preserve"> </v>
      </c>
      <c r="N22" s="34" t="str">
        <f t="shared" si="7"/>
        <v xml:space="preserve"> </v>
      </c>
      <c r="O22" s="36" t="str">
        <f t="shared" si="10"/>
        <v xml:space="preserve"> </v>
      </c>
      <c r="P22" s="23"/>
      <c r="Q22" s="23"/>
      <c r="R22" s="36" t="str">
        <f t="shared" si="11"/>
        <v xml:space="preserve"> </v>
      </c>
      <c r="S22" s="36" t="str">
        <f t="shared" si="8"/>
        <v xml:space="preserve"> </v>
      </c>
      <c r="T22" s="36" t="str">
        <f t="shared" si="9"/>
        <v xml:space="preserve"> </v>
      </c>
      <c r="U22" s="33"/>
      <c r="X22" s="5"/>
      <c r="Z22" s="42"/>
      <c r="AB22" s="42"/>
      <c r="AC22" s="11"/>
    </row>
    <row r="23" spans="1:41" ht="21" customHeight="1" x14ac:dyDescent="0.5">
      <c r="A23" s="6"/>
      <c r="B23" s="23">
        <v>17</v>
      </c>
      <c r="C23" s="23"/>
      <c r="D23" s="23"/>
      <c r="E23" s="7"/>
      <c r="F23" s="22"/>
      <c r="G23" s="23"/>
      <c r="H23" s="24"/>
      <c r="I23" s="36" t="str">
        <f t="shared" si="1"/>
        <v xml:space="preserve"> </v>
      </c>
      <c r="J23" s="22"/>
      <c r="K23" s="34" t="str">
        <f t="shared" si="4"/>
        <v xml:space="preserve"> </v>
      </c>
      <c r="L23" s="34" t="str">
        <f t="shared" si="5"/>
        <v xml:space="preserve"> </v>
      </c>
      <c r="M23" s="34" t="str">
        <f t="shared" si="6"/>
        <v xml:space="preserve"> </v>
      </c>
      <c r="N23" s="34" t="str">
        <f t="shared" si="7"/>
        <v xml:space="preserve"> </v>
      </c>
      <c r="O23" s="36" t="str">
        <f t="shared" si="10"/>
        <v xml:space="preserve"> </v>
      </c>
      <c r="P23" s="23"/>
      <c r="Q23" s="23"/>
      <c r="R23" s="36" t="str">
        <f t="shared" si="11"/>
        <v xml:space="preserve"> </v>
      </c>
      <c r="S23" s="36" t="str">
        <f t="shared" si="8"/>
        <v xml:space="preserve"> </v>
      </c>
      <c r="T23" s="36" t="str">
        <f t="shared" si="9"/>
        <v xml:space="preserve"> </v>
      </c>
      <c r="U23" s="33"/>
      <c r="X23" s="5"/>
      <c r="Z23" s="42"/>
      <c r="AB23" s="42"/>
      <c r="AC23" s="11"/>
    </row>
    <row r="24" spans="1:41" ht="21" customHeight="1" x14ac:dyDescent="0.35">
      <c r="A24" s="6"/>
      <c r="B24" s="23">
        <v>18</v>
      </c>
      <c r="C24" s="23"/>
      <c r="D24" s="23"/>
      <c r="E24" s="7"/>
      <c r="F24" s="22"/>
      <c r="G24" s="23"/>
      <c r="H24" s="24"/>
      <c r="I24" s="36" t="str">
        <f t="shared" si="1"/>
        <v xml:space="preserve"> </v>
      </c>
      <c r="J24" s="22"/>
      <c r="K24" s="34" t="str">
        <f t="shared" si="4"/>
        <v xml:space="preserve"> </v>
      </c>
      <c r="L24" s="34" t="str">
        <f t="shared" si="5"/>
        <v xml:space="preserve"> </v>
      </c>
      <c r="M24" s="34" t="str">
        <f t="shared" si="6"/>
        <v xml:space="preserve"> </v>
      </c>
      <c r="N24" s="34" t="str">
        <f t="shared" si="7"/>
        <v xml:space="preserve"> </v>
      </c>
      <c r="O24" s="36" t="str">
        <f t="shared" si="10"/>
        <v xml:space="preserve"> </v>
      </c>
      <c r="P24" s="23"/>
      <c r="Q24" s="23"/>
      <c r="R24" s="36" t="str">
        <f t="shared" si="3"/>
        <v xml:space="preserve"> </v>
      </c>
      <c r="S24" s="36" t="str">
        <f t="shared" si="8"/>
        <v xml:space="preserve"> </v>
      </c>
      <c r="T24" s="36" t="str">
        <f t="shared" si="9"/>
        <v xml:space="preserve"> </v>
      </c>
      <c r="U24" s="33"/>
      <c r="AC24" s="11"/>
    </row>
    <row r="25" spans="1:41" ht="21" customHeight="1" x14ac:dyDescent="0.35">
      <c r="A25" s="6"/>
      <c r="B25" s="23">
        <v>19</v>
      </c>
      <c r="C25" s="23"/>
      <c r="D25" s="23"/>
      <c r="E25" s="7"/>
      <c r="F25" s="22"/>
      <c r="G25" s="23"/>
      <c r="H25" s="24"/>
      <c r="I25" s="36" t="str">
        <f t="shared" si="1"/>
        <v xml:space="preserve"> </v>
      </c>
      <c r="J25" s="22"/>
      <c r="K25" s="34" t="str">
        <f t="shared" si="4"/>
        <v xml:space="preserve"> </v>
      </c>
      <c r="L25" s="34" t="str">
        <f t="shared" si="5"/>
        <v xml:space="preserve"> </v>
      </c>
      <c r="M25" s="34" t="str">
        <f t="shared" si="6"/>
        <v xml:space="preserve"> </v>
      </c>
      <c r="N25" s="34" t="str">
        <f t="shared" si="7"/>
        <v xml:space="preserve"> </v>
      </c>
      <c r="O25" s="36" t="str">
        <f t="shared" si="10"/>
        <v xml:space="preserve"> </v>
      </c>
      <c r="P25" s="23"/>
      <c r="Q25" s="23"/>
      <c r="R25" s="36" t="str">
        <f t="shared" si="3"/>
        <v xml:space="preserve"> </v>
      </c>
      <c r="S25" s="36" t="str">
        <f t="shared" si="8"/>
        <v xml:space="preserve"> </v>
      </c>
      <c r="T25" s="36" t="str">
        <f t="shared" si="9"/>
        <v xml:space="preserve"> </v>
      </c>
      <c r="U25" s="33"/>
      <c r="AC25" s="11"/>
    </row>
    <row r="26" spans="1:41" x14ac:dyDescent="0.35">
      <c r="B26" s="29"/>
      <c r="C26" s="29"/>
      <c r="D26" s="28"/>
      <c r="E26" s="28"/>
      <c r="F26" s="28"/>
      <c r="G26" s="28"/>
      <c r="H26" s="28"/>
      <c r="I26" s="28"/>
      <c r="J26" s="30"/>
      <c r="K26" s="30"/>
      <c r="L26" s="30"/>
      <c r="M26" s="30"/>
      <c r="N26" s="30"/>
      <c r="O26" s="28"/>
      <c r="P26" s="28"/>
      <c r="Q26" s="28"/>
      <c r="R26" s="28"/>
      <c r="S26" s="28"/>
      <c r="T26" s="28"/>
      <c r="U26" s="28"/>
    </row>
    <row r="28" spans="1:41" x14ac:dyDescent="0.35">
      <c r="C28" s="5" t="s">
        <v>20</v>
      </c>
    </row>
    <row r="29" spans="1:41" x14ac:dyDescent="0.35">
      <c r="C29" s="5" t="s">
        <v>29</v>
      </c>
    </row>
    <row r="30" spans="1:41" x14ac:dyDescent="0.35">
      <c r="C30" s="1" t="s">
        <v>30</v>
      </c>
    </row>
    <row r="31" spans="1:41" x14ac:dyDescent="0.35">
      <c r="C31" s="1" t="s">
        <v>31</v>
      </c>
    </row>
  </sheetData>
  <mergeCells count="4">
    <mergeCell ref="B5:B6"/>
    <mergeCell ref="C5:C6"/>
    <mergeCell ref="E5:E6"/>
    <mergeCell ref="F5:F6"/>
  </mergeCells>
  <dataValidations count="4">
    <dataValidation type="list" allowBlank="1" showInputMessage="1" sqref="D7:D25" xr:uid="{ABBD5F22-D405-4288-91DB-A7176D72C3C8}">
      <formula1>"15,20,25,32,40,50,65,80,100,125,150,200,250,300"</formula1>
    </dataValidation>
    <dataValidation type="list" allowBlank="1" showInputMessage="1" sqref="C7:C25" xr:uid="{20E78B5B-E236-4D92-BED8-64BE6148337A}">
      <formula1>$C$28:$C$34</formula1>
    </dataValidation>
    <dataValidation type="list" allowBlank="1" showInputMessage="1" sqref="J6" xr:uid="{6B94CBBA-4BA4-475E-89E2-B8014AE5E666}">
      <formula1>"m3/h, l/min, l/s"</formula1>
    </dataValidation>
    <dataValidation type="list" allowBlank="1" showInputMessage="1" sqref="V2 R3" xr:uid="{A7A59F99-A40B-4C3D-9515-84286969EA68}">
      <formula1>"Ūdens, Glikols"</formula1>
    </dataValidation>
  </dataValidations>
  <pageMargins left="0.7" right="0.7" top="0.75" bottom="0.75" header="0.3" footer="0.3"/>
  <pageSetup paperSize="9"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Balansešana</vt:lpstr>
      <vt:lpstr>Balansešana!Область_печати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Dmitrijs Ivancovs</dc:creator>
  <cp:lastModifiedBy>Dmitrijs Ivancovs</cp:lastModifiedBy>
  <dcterms:created xsi:type="dcterms:W3CDTF">2025-03-01T18:22:15Z</dcterms:created>
  <dcterms:modified xsi:type="dcterms:W3CDTF">2026-02-27T05:41:35Z</dcterms:modified>
</cp:coreProperties>
</file>